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\\hqvm03fs.smsaexpress.com\QRMShared\QRM Shared Folder\Busy Nouf\Extracted 47\"/>
    </mc:Choice>
  </mc:AlternateContent>
  <xr:revisionPtr revIDLastSave="0" documentId="13_ncr:1_{C9696D29-4C21-4CA4-A928-03A3BDDA601E}" xr6:coauthVersionLast="47" xr6:coauthVersionMax="47" xr10:uidLastSave="{00000000-0000-0000-0000-000000000000}"/>
  <bookViews>
    <workbookView xWindow="-108" yWindow="-108" windowWidth="23256" windowHeight="12456" tabRatio="930" activeTab="11" xr2:uid="{00000000-000D-0000-FFFF-FFFF00000000}"/>
  </bookViews>
  <sheets>
    <sheet name="Week 1" sheetId="22" r:id="rId1"/>
    <sheet name="Week 2" sheetId="29" r:id="rId2"/>
    <sheet name="Week 3" sheetId="30" r:id="rId3"/>
    <sheet name="Week 4" sheetId="31" r:id="rId4"/>
    <sheet name="Week 5" sheetId="33" r:id="rId5"/>
    <sheet name="SLA OverView" sheetId="2" r:id="rId6"/>
    <sheet name="Ontime departure" sheetId="12" r:id="rId7"/>
    <sheet name="Ontime arrival" sheetId="13" r:id="rId8"/>
    <sheet name="Clean floor" sheetId="14" r:id="rId9"/>
    <sheet name="PODS" sheetId="15" r:id="rId10"/>
    <sheet name="Claims" sheetId="18" r:id="rId11"/>
    <sheet name="Truck Fill Rates" sheetId="28" r:id="rId12"/>
  </sheets>
  <definedNames>
    <definedName name="_xlnm._FilterDatabase" localSheetId="7" hidden="1">'Ontime arrival'!#REF!</definedName>
    <definedName name="_xlnm.Print_Area" localSheetId="8">'Clean floor'!$A$1:$P$46</definedName>
    <definedName name="_xlnm.Print_Area" localSheetId="7">'Ontime arrival'!$A$1:$S$40</definedName>
    <definedName name="_xlnm.Print_Area" localSheetId="6">'Ontime departure'!$A$1:$Q$46</definedName>
    <definedName name="_xlnm.Print_Area" localSheetId="9">PODS!$A$1:$Q$35</definedName>
    <definedName name="_xlnm.Print_Area" localSheetId="5">'SLA OverView'!$A$1:$K$46</definedName>
    <definedName name="_xlnm.Print_Area" localSheetId="0">'Week 1'!$A$1:$R$70</definedName>
    <definedName name="_xlnm.Print_Area" localSheetId="3">'Week 4'!$A$1:$Q$68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8" l="1"/>
  <c r="U15" i="28" s="1"/>
  <c r="J42" i="2" s="1"/>
  <c r="B31" i="28"/>
  <c r="B30" i="28"/>
  <c r="B29" i="28"/>
  <c r="U12" i="28" s="1"/>
  <c r="J39" i="2" s="1"/>
  <c r="B28" i="28"/>
  <c r="U11" i="28" s="1"/>
  <c r="J38" i="2" s="1"/>
  <c r="B27" i="28"/>
  <c r="B26" i="28"/>
  <c r="U9" i="28" s="1"/>
  <c r="J36" i="2" s="1"/>
  <c r="B25" i="28"/>
  <c r="B24" i="28"/>
  <c r="U7" i="28" s="1"/>
  <c r="U14" i="28"/>
  <c r="U13" i="28"/>
  <c r="J40" i="2" s="1"/>
  <c r="U10" i="28"/>
  <c r="U8" i="28"/>
  <c r="J35" i="2" s="1"/>
  <c r="U6" i="28"/>
  <c r="F32" i="18"/>
  <c r="D32" i="18"/>
  <c r="F31" i="18"/>
  <c r="D31" i="18"/>
  <c r="F30" i="18"/>
  <c r="D30" i="18"/>
  <c r="F29" i="18"/>
  <c r="F28" i="18"/>
  <c r="F27" i="18"/>
  <c r="F26" i="18"/>
  <c r="F25" i="18"/>
  <c r="F24" i="18"/>
  <c r="D24" i="18"/>
  <c r="D23" i="18"/>
  <c r="F23" i="18" s="1"/>
  <c r="H23" i="18" s="1"/>
  <c r="F15" i="18"/>
  <c r="D15" i="18"/>
  <c r="H14" i="18"/>
  <c r="H13" i="18"/>
  <c r="H12" i="18"/>
  <c r="H11" i="18"/>
  <c r="H10" i="18"/>
  <c r="H9" i="18"/>
  <c r="H8" i="18"/>
  <c r="H15" i="18" s="1"/>
  <c r="H7" i="18"/>
  <c r="D34" i="15"/>
  <c r="Q17" i="15" s="1"/>
  <c r="E42" i="2" s="1"/>
  <c r="C34" i="15"/>
  <c r="B34" i="15"/>
  <c r="D33" i="15"/>
  <c r="Q16" i="15" s="1"/>
  <c r="E41" i="2" s="1"/>
  <c r="C33" i="15"/>
  <c r="B33" i="15"/>
  <c r="D32" i="15"/>
  <c r="C32" i="15"/>
  <c r="B32" i="15"/>
  <c r="D31" i="15"/>
  <c r="Q14" i="15" s="1"/>
  <c r="E39" i="2" s="1"/>
  <c r="C31" i="15"/>
  <c r="B31" i="15"/>
  <c r="D30" i="15"/>
  <c r="C30" i="15"/>
  <c r="B30" i="15"/>
  <c r="Q13" i="15" s="1"/>
  <c r="E38" i="2" s="1"/>
  <c r="D29" i="15"/>
  <c r="C29" i="15"/>
  <c r="B29" i="15"/>
  <c r="Q12" i="15" s="1"/>
  <c r="E37" i="2" s="1"/>
  <c r="D28" i="15"/>
  <c r="C28" i="15"/>
  <c r="B28" i="15"/>
  <c r="D27" i="15"/>
  <c r="C27" i="15"/>
  <c r="B27" i="15"/>
  <c r="D26" i="15"/>
  <c r="Q9" i="15" s="1"/>
  <c r="C26" i="15"/>
  <c r="B26" i="15"/>
  <c r="Q11" i="15"/>
  <c r="E36" i="2" s="1"/>
  <c r="Q10" i="15"/>
  <c r="K40" i="14"/>
  <c r="J40" i="14"/>
  <c r="I40" i="14"/>
  <c r="H40" i="14"/>
  <c r="G40" i="14"/>
  <c r="F40" i="14"/>
  <c r="E40" i="14"/>
  <c r="D40" i="14"/>
  <c r="C40" i="14"/>
  <c r="B40" i="14"/>
  <c r="K39" i="14"/>
  <c r="J39" i="14"/>
  <c r="I39" i="14"/>
  <c r="H39" i="14"/>
  <c r="G39" i="14"/>
  <c r="F39" i="14"/>
  <c r="E39" i="14"/>
  <c r="D39" i="14"/>
  <c r="C39" i="14"/>
  <c r="B39" i="14"/>
  <c r="O19" i="14" s="1"/>
  <c r="E28" i="2" s="1"/>
  <c r="K38" i="14"/>
  <c r="J38" i="14"/>
  <c r="I38" i="14"/>
  <c r="H38" i="14"/>
  <c r="G38" i="14"/>
  <c r="F38" i="14"/>
  <c r="E38" i="14"/>
  <c r="D38" i="14"/>
  <c r="C38" i="14"/>
  <c r="B38" i="14"/>
  <c r="K37" i="14"/>
  <c r="J37" i="14"/>
  <c r="I37" i="14"/>
  <c r="H37" i="14"/>
  <c r="G37" i="14"/>
  <c r="F37" i="14"/>
  <c r="E37" i="14"/>
  <c r="D37" i="14"/>
  <c r="C37" i="14"/>
  <c r="B37" i="14"/>
  <c r="O17" i="14" s="1"/>
  <c r="E26" i="2" s="1"/>
  <c r="K36" i="14"/>
  <c r="J36" i="14"/>
  <c r="I36" i="14"/>
  <c r="H36" i="14"/>
  <c r="G36" i="14"/>
  <c r="F36" i="14"/>
  <c r="E36" i="14"/>
  <c r="D36" i="14"/>
  <c r="C36" i="14"/>
  <c r="O16" i="14" s="1"/>
  <c r="E25" i="2" s="1"/>
  <c r="B36" i="14"/>
  <c r="K35" i="14"/>
  <c r="J35" i="14"/>
  <c r="I35" i="14"/>
  <c r="H35" i="14"/>
  <c r="G35" i="14"/>
  <c r="F35" i="14"/>
  <c r="E35" i="14"/>
  <c r="D35" i="14"/>
  <c r="C35" i="14"/>
  <c r="B35" i="14"/>
  <c r="O15" i="14" s="1"/>
  <c r="E24" i="2" s="1"/>
  <c r="K34" i="14"/>
  <c r="J34" i="14"/>
  <c r="I34" i="14"/>
  <c r="H34" i="14"/>
  <c r="G34" i="14"/>
  <c r="F34" i="14"/>
  <c r="E34" i="14"/>
  <c r="D34" i="14"/>
  <c r="C34" i="14"/>
  <c r="B34" i="14"/>
  <c r="O14" i="14" s="1"/>
  <c r="E23" i="2" s="1"/>
  <c r="K33" i="14"/>
  <c r="J33" i="14"/>
  <c r="I33" i="14"/>
  <c r="H33" i="14"/>
  <c r="G33" i="14"/>
  <c r="F33" i="14"/>
  <c r="E33" i="14"/>
  <c r="D33" i="14"/>
  <c r="C33" i="14"/>
  <c r="B33" i="14"/>
  <c r="K32" i="14"/>
  <c r="J32" i="14"/>
  <c r="I32" i="14"/>
  <c r="H32" i="14"/>
  <c r="G32" i="14"/>
  <c r="F32" i="14"/>
  <c r="E32" i="14"/>
  <c r="D32" i="14"/>
  <c r="C32" i="14"/>
  <c r="B32" i="14"/>
  <c r="O20" i="14"/>
  <c r="E29" i="2" s="1"/>
  <c r="O18" i="14"/>
  <c r="O13" i="14"/>
  <c r="E22" i="2" s="1"/>
  <c r="O12" i="14"/>
  <c r="O21" i="14" s="1"/>
  <c r="D39" i="13"/>
  <c r="C39" i="13"/>
  <c r="B39" i="13"/>
  <c r="S20" i="13" s="1"/>
  <c r="J16" i="2" s="1"/>
  <c r="D38" i="13"/>
  <c r="C38" i="13"/>
  <c r="B38" i="13"/>
  <c r="S19" i="13" s="1"/>
  <c r="J15" i="2" s="1"/>
  <c r="C37" i="13"/>
  <c r="B37" i="13"/>
  <c r="D36" i="13"/>
  <c r="C36" i="13"/>
  <c r="B36" i="13"/>
  <c r="D35" i="13"/>
  <c r="C35" i="13"/>
  <c r="B35" i="13"/>
  <c r="S16" i="13" s="1"/>
  <c r="J12" i="2" s="1"/>
  <c r="D34" i="13"/>
  <c r="C34" i="13"/>
  <c r="B34" i="13"/>
  <c r="D33" i="13"/>
  <c r="S14" i="13" s="1"/>
  <c r="J10" i="2" s="1"/>
  <c r="C33" i="13"/>
  <c r="B33" i="13"/>
  <c r="D32" i="13"/>
  <c r="S13" i="13" s="1"/>
  <c r="J9" i="2" s="1"/>
  <c r="C32" i="13"/>
  <c r="B32" i="13"/>
  <c r="D31" i="13"/>
  <c r="C31" i="13"/>
  <c r="B31" i="13"/>
  <c r="R21" i="13"/>
  <c r="S17" i="13"/>
  <c r="J13" i="2" s="1"/>
  <c r="S15" i="13"/>
  <c r="S12" i="13"/>
  <c r="J4" i="13"/>
  <c r="H5" i="14" s="1"/>
  <c r="D36" i="12"/>
  <c r="D35" i="12"/>
  <c r="C35" i="12"/>
  <c r="N19" i="12" s="1"/>
  <c r="E16" i="2" s="1"/>
  <c r="B35" i="12"/>
  <c r="D34" i="12"/>
  <c r="B34" i="12"/>
  <c r="D33" i="12"/>
  <c r="C33" i="12"/>
  <c r="N17" i="12" s="1"/>
  <c r="E14" i="2" s="1"/>
  <c r="B33" i="12"/>
  <c r="D32" i="12"/>
  <c r="C32" i="12"/>
  <c r="N16" i="12" s="1"/>
  <c r="E13" i="2" s="1"/>
  <c r="B32" i="12"/>
  <c r="D31" i="12"/>
  <c r="C31" i="12"/>
  <c r="B31" i="12"/>
  <c r="D30" i="12"/>
  <c r="B30" i="12"/>
  <c r="D29" i="12"/>
  <c r="C29" i="12"/>
  <c r="B29" i="12"/>
  <c r="D28" i="12"/>
  <c r="C28" i="12"/>
  <c r="N12" i="12" s="1"/>
  <c r="E9" i="2" s="1"/>
  <c r="B28" i="12"/>
  <c r="D27" i="12"/>
  <c r="C27" i="12"/>
  <c r="N11" i="12" s="1"/>
  <c r="B27" i="12"/>
  <c r="M20" i="12"/>
  <c r="N15" i="12"/>
  <c r="E12" i="2" s="1"/>
  <c r="N13" i="12"/>
  <c r="E10" i="2" s="1"/>
  <c r="G4" i="12"/>
  <c r="J41" i="2"/>
  <c r="E40" i="2"/>
  <c r="J37" i="2"/>
  <c r="E35" i="2"/>
  <c r="J33" i="2"/>
  <c r="E27" i="2"/>
  <c r="E20" i="2"/>
  <c r="I17" i="2"/>
  <c r="D17" i="2"/>
  <c r="E15" i="2"/>
  <c r="J11" i="2"/>
  <c r="J8" i="2"/>
  <c r="E7" i="2"/>
  <c r="J20" i="2" s="1"/>
  <c r="N41" i="33"/>
  <c r="P41" i="33" s="1"/>
  <c r="N40" i="33"/>
  <c r="P40" i="33" s="1"/>
  <c r="P39" i="33"/>
  <c r="N39" i="33"/>
  <c r="N38" i="33"/>
  <c r="P38" i="33" s="1"/>
  <c r="P37" i="33"/>
  <c r="N37" i="33"/>
  <c r="N36" i="33"/>
  <c r="P36" i="33" s="1"/>
  <c r="P35" i="33"/>
  <c r="P34" i="33"/>
  <c r="N33" i="33"/>
  <c r="N42" i="33" s="1"/>
  <c r="N16" i="33"/>
  <c r="H16" i="33"/>
  <c r="F16" i="33"/>
  <c r="N15" i="33"/>
  <c r="L15" i="33"/>
  <c r="J15" i="33"/>
  <c r="H15" i="33"/>
  <c r="F15" i="33"/>
  <c r="N14" i="33"/>
  <c r="L14" i="33"/>
  <c r="J14" i="33"/>
  <c r="H14" i="33"/>
  <c r="F14" i="33"/>
  <c r="N13" i="33"/>
  <c r="L13" i="33"/>
  <c r="J13" i="33"/>
  <c r="H13" i="33"/>
  <c r="F13" i="33"/>
  <c r="N12" i="33"/>
  <c r="L12" i="33"/>
  <c r="J12" i="33"/>
  <c r="H12" i="33"/>
  <c r="F12" i="33"/>
  <c r="N11" i="33"/>
  <c r="L11" i="33"/>
  <c r="J11" i="33"/>
  <c r="H11" i="33"/>
  <c r="F11" i="33"/>
  <c r="N10" i="33"/>
  <c r="L10" i="33"/>
  <c r="J10" i="33"/>
  <c r="H10" i="33"/>
  <c r="F10" i="33"/>
  <c r="N9" i="33"/>
  <c r="L9" i="33"/>
  <c r="J9" i="33"/>
  <c r="H9" i="33"/>
  <c r="F9" i="33"/>
  <c r="N8" i="33"/>
  <c r="L8" i="33"/>
  <c r="J8" i="33"/>
  <c r="J16" i="33" s="1"/>
  <c r="H8" i="33"/>
  <c r="F8" i="33"/>
  <c r="N7" i="33"/>
  <c r="L7" i="33"/>
  <c r="L16" i="33" s="1"/>
  <c r="J7" i="33"/>
  <c r="F7" i="33"/>
  <c r="P41" i="31"/>
  <c r="N41" i="31"/>
  <c r="P40" i="31"/>
  <c r="N40" i="31"/>
  <c r="N39" i="31"/>
  <c r="P39" i="31" s="1"/>
  <c r="N38" i="31"/>
  <c r="P38" i="31" s="1"/>
  <c r="N37" i="31"/>
  <c r="P37" i="31" s="1"/>
  <c r="N36" i="31"/>
  <c r="P36" i="31" s="1"/>
  <c r="P35" i="31"/>
  <c r="P34" i="31"/>
  <c r="N33" i="31"/>
  <c r="P33" i="31" s="1"/>
  <c r="J29" i="31"/>
  <c r="I29" i="31"/>
  <c r="H29" i="31"/>
  <c r="G29" i="31"/>
  <c r="F29" i="31"/>
  <c r="E29" i="31"/>
  <c r="N16" i="31"/>
  <c r="H16" i="31"/>
  <c r="F16" i="31"/>
  <c r="N15" i="31"/>
  <c r="L15" i="31"/>
  <c r="H15" i="31"/>
  <c r="F15" i="31"/>
  <c r="N14" i="31"/>
  <c r="L14" i="31"/>
  <c r="J14" i="31"/>
  <c r="H14" i="31"/>
  <c r="F14" i="31"/>
  <c r="N13" i="31"/>
  <c r="L13" i="31"/>
  <c r="J13" i="31"/>
  <c r="H13" i="31"/>
  <c r="F13" i="31"/>
  <c r="N12" i="31"/>
  <c r="L12" i="31"/>
  <c r="J12" i="31"/>
  <c r="H12" i="31"/>
  <c r="F12" i="31"/>
  <c r="N11" i="31"/>
  <c r="L11" i="31"/>
  <c r="H11" i="31"/>
  <c r="F11" i="31"/>
  <c r="N10" i="31"/>
  <c r="L10" i="31"/>
  <c r="J10" i="31"/>
  <c r="H10" i="31"/>
  <c r="F10" i="31"/>
  <c r="N9" i="31"/>
  <c r="L9" i="31"/>
  <c r="L16" i="31" s="1"/>
  <c r="J9" i="31"/>
  <c r="H9" i="31"/>
  <c r="F9" i="31"/>
  <c r="N8" i="31"/>
  <c r="L8" i="31"/>
  <c r="H8" i="31"/>
  <c r="F8" i="31"/>
  <c r="N7" i="31"/>
  <c r="L7" i="31"/>
  <c r="J7" i="31"/>
  <c r="H7" i="31"/>
  <c r="F7" i="31"/>
  <c r="N41" i="30"/>
  <c r="P41" i="30" s="1"/>
  <c r="P40" i="30"/>
  <c r="N40" i="30"/>
  <c r="P39" i="30"/>
  <c r="N39" i="30"/>
  <c r="P38" i="30"/>
  <c r="N38" i="30"/>
  <c r="N37" i="30"/>
  <c r="N42" i="30" s="1"/>
  <c r="N36" i="30"/>
  <c r="P36" i="30" s="1"/>
  <c r="P35" i="30"/>
  <c r="P34" i="30"/>
  <c r="P33" i="30"/>
  <c r="N33" i="30"/>
  <c r="J29" i="30"/>
  <c r="I29" i="30"/>
  <c r="H29" i="30"/>
  <c r="G29" i="30"/>
  <c r="F29" i="30"/>
  <c r="E29" i="30"/>
  <c r="H16" i="30"/>
  <c r="F16" i="30"/>
  <c r="H15" i="30"/>
  <c r="F15" i="30"/>
  <c r="L14" i="30"/>
  <c r="J14" i="30"/>
  <c r="H14" i="30"/>
  <c r="F14" i="30"/>
  <c r="J13" i="30"/>
  <c r="H13" i="30"/>
  <c r="F13" i="30"/>
  <c r="L12" i="30"/>
  <c r="J12" i="30"/>
  <c r="H12" i="30"/>
  <c r="F12" i="30"/>
  <c r="L11" i="30"/>
  <c r="H11" i="30"/>
  <c r="F11" i="30"/>
  <c r="L10" i="30"/>
  <c r="H10" i="30"/>
  <c r="F10" i="30"/>
  <c r="L9" i="30"/>
  <c r="J9" i="30"/>
  <c r="H9" i="30"/>
  <c r="F9" i="30"/>
  <c r="L8" i="30"/>
  <c r="L16" i="30" s="1"/>
  <c r="H8" i="30"/>
  <c r="F8" i="30"/>
  <c r="L7" i="30"/>
  <c r="J7" i="30"/>
  <c r="H7" i="30"/>
  <c r="F7" i="30"/>
  <c r="N41" i="29"/>
  <c r="P41" i="29" s="1"/>
  <c r="N40" i="29"/>
  <c r="P40" i="29" s="1"/>
  <c r="N39" i="29"/>
  <c r="P39" i="29" s="1"/>
  <c r="N38" i="29"/>
  <c r="P38" i="29" s="1"/>
  <c r="P37" i="29"/>
  <c r="N37" i="29"/>
  <c r="P36" i="29"/>
  <c r="N36" i="29"/>
  <c r="P35" i="29"/>
  <c r="P34" i="29"/>
  <c r="N33" i="29"/>
  <c r="N42" i="29" s="1"/>
  <c r="J29" i="29"/>
  <c r="I29" i="29"/>
  <c r="H29" i="29"/>
  <c r="G29" i="29"/>
  <c r="F29" i="29"/>
  <c r="E29" i="29"/>
  <c r="D29" i="29"/>
  <c r="C29" i="29"/>
  <c r="F16" i="29" s="1"/>
  <c r="N16" i="29"/>
  <c r="N15" i="29"/>
  <c r="L15" i="29"/>
  <c r="H15" i="29"/>
  <c r="F15" i="29"/>
  <c r="N14" i="29"/>
  <c r="L14" i="29"/>
  <c r="J14" i="29"/>
  <c r="H14" i="29"/>
  <c r="F14" i="29"/>
  <c r="N13" i="29"/>
  <c r="L13" i="29"/>
  <c r="J13" i="29"/>
  <c r="H13" i="29"/>
  <c r="F13" i="29"/>
  <c r="N12" i="29"/>
  <c r="L12" i="29"/>
  <c r="J12" i="29"/>
  <c r="H12" i="29"/>
  <c r="F12" i="29"/>
  <c r="N11" i="29"/>
  <c r="L11" i="29"/>
  <c r="H11" i="29"/>
  <c r="F11" i="29"/>
  <c r="N10" i="29"/>
  <c r="L10" i="29"/>
  <c r="J10" i="29"/>
  <c r="H10" i="29"/>
  <c r="F10" i="29"/>
  <c r="N9" i="29"/>
  <c r="L9" i="29"/>
  <c r="J9" i="29"/>
  <c r="H9" i="29"/>
  <c r="F9" i="29"/>
  <c r="N8" i="29"/>
  <c r="L8" i="29"/>
  <c r="H8" i="29"/>
  <c r="F8" i="29"/>
  <c r="N7" i="29"/>
  <c r="H24" i="18" s="1"/>
  <c r="L7" i="29"/>
  <c r="L16" i="29" s="1"/>
  <c r="J7" i="29"/>
  <c r="H7" i="29"/>
  <c r="F7" i="29"/>
  <c r="N41" i="22"/>
  <c r="P41" i="22" s="1"/>
  <c r="N40" i="22"/>
  <c r="P40" i="22" s="1"/>
  <c r="N39" i="22"/>
  <c r="P39" i="22" s="1"/>
  <c r="N38" i="22"/>
  <c r="P38" i="22" s="1"/>
  <c r="P37" i="22"/>
  <c r="N37" i="22"/>
  <c r="P36" i="22"/>
  <c r="N36" i="22"/>
  <c r="P35" i="22"/>
  <c r="P34" i="22"/>
  <c r="N33" i="22"/>
  <c r="N42" i="22" s="1"/>
  <c r="P42" i="22" s="1"/>
  <c r="D29" i="22"/>
  <c r="F16" i="22" s="1"/>
  <c r="C29" i="22"/>
  <c r="L15" i="22"/>
  <c r="J15" i="22"/>
  <c r="H15" i="22"/>
  <c r="F15" i="22"/>
  <c r="L14" i="22"/>
  <c r="J14" i="22"/>
  <c r="H14" i="22"/>
  <c r="F14" i="22"/>
  <c r="L13" i="22"/>
  <c r="J13" i="22"/>
  <c r="H13" i="22"/>
  <c r="F13" i="22"/>
  <c r="L12" i="22"/>
  <c r="J12" i="22"/>
  <c r="H12" i="22"/>
  <c r="F12" i="22"/>
  <c r="L11" i="22"/>
  <c r="J11" i="22"/>
  <c r="H11" i="22"/>
  <c r="F11" i="22"/>
  <c r="L10" i="22"/>
  <c r="J10" i="22"/>
  <c r="H10" i="22"/>
  <c r="F10" i="22"/>
  <c r="L9" i="22"/>
  <c r="L16" i="22" s="1"/>
  <c r="J9" i="22"/>
  <c r="H9" i="22"/>
  <c r="F9" i="22"/>
  <c r="L8" i="22"/>
  <c r="J8" i="22"/>
  <c r="H8" i="22"/>
  <c r="F8" i="22"/>
  <c r="N7" i="22"/>
  <c r="L7" i="22"/>
  <c r="J7" i="22"/>
  <c r="J16" i="22" s="1"/>
  <c r="F7" i="22"/>
  <c r="E34" i="2" l="1"/>
  <c r="Q18" i="15"/>
  <c r="E8" i="2"/>
  <c r="E17" i="2" s="1"/>
  <c r="N20" i="12"/>
  <c r="U20" i="28"/>
  <c r="J34" i="2"/>
  <c r="J43" i="2" s="1"/>
  <c r="P33" i="33"/>
  <c r="E21" i="2"/>
  <c r="E30" i="2" s="1"/>
  <c r="N10" i="12"/>
  <c r="Q8" i="15"/>
  <c r="Q3" i="15" s="1"/>
  <c r="N42" i="31"/>
  <c r="P42" i="31" s="1"/>
  <c r="J7" i="2"/>
  <c r="E33" i="2"/>
  <c r="O11" i="14"/>
  <c r="P37" i="30"/>
  <c r="P33" i="22"/>
  <c r="P33" i="29"/>
  <c r="S11" i="13"/>
  <c r="D6" i="18"/>
  <c r="F6" i="18" s="1"/>
  <c r="H6" i="18" s="1"/>
  <c r="I39" i="31"/>
  <c r="I39" i="22" s="1"/>
  <c r="I39" i="30"/>
  <c r="I39" i="33" l="1"/>
</calcChain>
</file>

<file path=xl/sharedStrings.xml><?xml version="1.0" encoding="utf-8"?>
<sst xmlns="http://schemas.openxmlformats.org/spreadsheetml/2006/main" count="1311" uniqueCount="133">
  <si>
    <t>Toyota Outbound Distribution Courier KPI Report</t>
  </si>
  <si>
    <t>31 - 04 AUG 23</t>
  </si>
  <si>
    <t>MIKE MODIKA</t>
  </si>
  <si>
    <t>ON TIME DEPARTURE</t>
  </si>
  <si>
    <t>ON TIME ARRIVAL</t>
  </si>
  <si>
    <t>CLEAN FLOOR
 (LEFT BEHINDS)</t>
  </si>
  <si>
    <t>POD
(captured 72 hours)</t>
  </si>
  <si>
    <t>CLAIMS
(older 45 days)</t>
  </si>
  <si>
    <t>TRUCK FILL RATE</t>
  </si>
  <si>
    <t>Route</t>
  </si>
  <si>
    <t>Destination</t>
  </si>
  <si>
    <t>Courier</t>
  </si>
  <si>
    <t>Target</t>
  </si>
  <si>
    <t>Actual</t>
  </si>
  <si>
    <t>2A</t>
  </si>
  <si>
    <t>North West</t>
  </si>
  <si>
    <t>Namlog</t>
  </si>
  <si>
    <t>5E</t>
  </si>
  <si>
    <t>Port Elizabeth</t>
  </si>
  <si>
    <t>5F</t>
  </si>
  <si>
    <t>East London</t>
  </si>
  <si>
    <t>6A</t>
  </si>
  <si>
    <t>KZN - Greyville</t>
  </si>
  <si>
    <t>6B</t>
  </si>
  <si>
    <t>KZN - Durban</t>
  </si>
  <si>
    <t>6C</t>
  </si>
  <si>
    <t>KZN - Pietermaritzburg</t>
  </si>
  <si>
    <t>6D</t>
  </si>
  <si>
    <t>KZN</t>
  </si>
  <si>
    <t>10A</t>
  </si>
  <si>
    <t>Botswana</t>
  </si>
  <si>
    <t>12B</t>
  </si>
  <si>
    <t>Northern Cape</t>
  </si>
  <si>
    <t>All</t>
  </si>
  <si>
    <t>REASON</t>
  </si>
  <si>
    <t>TOTAL DISPATCHED</t>
  </si>
  <si>
    <t>ON TIME</t>
  </si>
  <si>
    <t>SYSTEM PROBLEMS</t>
  </si>
  <si>
    <t>LATE LOAD CLOSURE</t>
  </si>
  <si>
    <t>LATE ARRIVAL</t>
  </si>
  <si>
    <t>NSM /MISSING</t>
  </si>
  <si>
    <t>LATE SIGN OFF</t>
  </si>
  <si>
    <t>MISCOUNTS</t>
  </si>
  <si>
    <t>LATE  W/H 1 /3</t>
  </si>
  <si>
    <t>HIGH VOLUME</t>
  </si>
  <si>
    <t>OTHER</t>
  </si>
  <si>
    <t>COMMENTS</t>
  </si>
  <si>
    <t>Route 2A</t>
  </si>
  <si>
    <t xml:space="preserve">Route 5E </t>
  </si>
  <si>
    <t>Route 5F</t>
  </si>
  <si>
    <t>Route 6A</t>
  </si>
  <si>
    <t>Route 6B</t>
  </si>
  <si>
    <t>Route 6C</t>
  </si>
  <si>
    <t>Route 6D</t>
  </si>
  <si>
    <t>Route 10 A</t>
  </si>
  <si>
    <t>Route 12 B</t>
  </si>
  <si>
    <t>CLAIMS</t>
  </si>
  <si>
    <t>TRUCK FILL RATES</t>
  </si>
  <si>
    <t>DEALER</t>
  </si>
  <si>
    <t>NOT ON TIME</t>
  </si>
  <si>
    <t>ROUTE</t>
  </si>
  <si>
    <t>DAMAGED</t>
  </si>
  <si>
    <t xml:space="preserve">LOST </t>
  </si>
  <si>
    <t>Total</t>
  </si>
  <si>
    <t>ROUTES</t>
  </si>
  <si>
    <t>Capasity</t>
  </si>
  <si>
    <t>System SQ</t>
  </si>
  <si>
    <t>Estimated SQ</t>
  </si>
  <si>
    <t>Route 6B X1</t>
  </si>
  <si>
    <t>8(7D-1RFC)</t>
  </si>
  <si>
    <t>CLEAN FLOOR - LEFT BEHINDS</t>
  </si>
  <si>
    <t>TOTAL PARCELS</t>
  </si>
  <si>
    <t>LEFT BEHINDS</t>
  </si>
  <si>
    <t>MISS SCANNED</t>
  </si>
  <si>
    <t>PACKED AFTER DEP</t>
  </si>
  <si>
    <t>DR</t>
  </si>
  <si>
    <t>QUALITY</t>
  </si>
  <si>
    <t>DAMAGES</t>
  </si>
  <si>
    <t>LATE RECEIVED</t>
  </si>
  <si>
    <t>NOT RECEIVED</t>
  </si>
  <si>
    <t>SAP</t>
  </si>
  <si>
    <t>POD's</t>
  </si>
  <si>
    <t>NON-GAUTENG</t>
  </si>
  <si>
    <t>TOTAL POD'S</t>
  </si>
  <si>
    <t>NOT CAPTURED</t>
  </si>
  <si>
    <t>CAPTURED</t>
  </si>
  <si>
    <t>JULY</t>
  </si>
  <si>
    <t>WEEK 1</t>
  </si>
  <si>
    <t>WEEK 2</t>
  </si>
  <si>
    <t>WEEK 3</t>
  </si>
  <si>
    <t>WEEK 4</t>
  </si>
  <si>
    <t>7 - 11 AUG 23</t>
  </si>
  <si>
    <t>Route 6BX2</t>
  </si>
  <si>
    <t>Route 2A/B</t>
  </si>
  <si>
    <t>SAP error on the 11th</t>
  </si>
  <si>
    <t>WEEK 5</t>
  </si>
  <si>
    <t>14 - 18 AUG 23</t>
  </si>
  <si>
    <t>Route 6Bx1</t>
  </si>
  <si>
    <t>13(11D-2RFC)</t>
  </si>
  <si>
    <t>21 - 25 AUG 23</t>
  </si>
  <si>
    <t>Vehicle breakdown</t>
  </si>
  <si>
    <t>Route 6Bx5</t>
  </si>
  <si>
    <t>12(9D-3RFC)</t>
  </si>
  <si>
    <t>28 - 01 SEP 23</t>
  </si>
  <si>
    <t>Route 6B x5</t>
  </si>
  <si>
    <t>1D</t>
  </si>
  <si>
    <t>6B deviation</t>
  </si>
  <si>
    <t>AUG23</t>
  </si>
  <si>
    <t>ON TIME DELIVERY</t>
  </si>
  <si>
    <t>INDICATOR</t>
  </si>
  <si>
    <t>CLEAN FLOOR - LEFT BEHINDS (OFIF)</t>
  </si>
  <si>
    <t xml:space="preserve">CLAIMS </t>
  </si>
  <si>
    <t>POD'S (CAPTURED 72 HOUR)</t>
  </si>
  <si>
    <t>Target Achieved</t>
  </si>
  <si>
    <t>Target not achieved</t>
  </si>
  <si>
    <t xml:space="preserve">SERVICE LEVELS - ON TIME DEPARTURE </t>
  </si>
  <si>
    <t>KZN -</t>
  </si>
  <si>
    <t xml:space="preserve">SERVICE LEVELS - ON TIME ARRIVAL </t>
  </si>
  <si>
    <t xml:space="preserve">KZN </t>
  </si>
  <si>
    <t>Route 6d</t>
  </si>
  <si>
    <t>ALL</t>
  </si>
  <si>
    <t xml:space="preserve">CLEAN FLOOR OR LEFT BEHIND </t>
  </si>
  <si>
    <t>Packed after dep</t>
  </si>
  <si>
    <t>Parcked on time</t>
  </si>
  <si>
    <t>Not received</t>
  </si>
  <si>
    <t xml:space="preserve">PODS CAPTURED WITHIN 72 HOURS </t>
  </si>
  <si>
    <t xml:space="preserve">Claims Received R value </t>
  </si>
  <si>
    <t>DAMAGED CLAIMS</t>
  </si>
  <si>
    <t>LOSS CLAIMS</t>
  </si>
  <si>
    <t>TOTAL</t>
  </si>
  <si>
    <t xml:space="preserve">Number of Claims Received </t>
  </si>
  <si>
    <t>Queenstown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</si>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</sst>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(&quot;$&quot;* #,##0.00_);_(&quot;$&quot;* \(#,##0.00\);_(&quot;$&quot;* &quot;-&quot;??_);_(@_)"/>
    <numFmt numFmtId="164" formatCode="[$-1C09]dd\ mmmm\ yyyy;@"/>
    <numFmt numFmtId="165" formatCode="_ * #,##0.00_ ;_ * \-#,##0.00_ ;_ * &quot;-&quot;??_ ;_ @_ "/>
    <numFmt numFmtId="166" formatCode="_ &quot;R&quot;\ * #,##0.00_ ;_ &quot;R&quot;\ * \-#,##0.00_ ;_ &quot;R&quot;\ * &quot;-&quot;??_ ;_ @_ "/>
    <numFmt numFmtId="167" formatCode="0_)"/>
    <numFmt numFmtId="168" formatCode="&quot;R&quot;\ #,##0"/>
    <numFmt numFmtId="169" formatCode="&quot;R&quot;\ #,##0.00"/>
    <numFmt numFmtId="170" formatCode="&quot;R&quot;\ #,##0.00;[Red]&quot;R&quot;\ #,##0.00"/>
    <numFmt numFmtId="171" formatCode="0.0%"/>
  </numFmts>
  <fonts count="54">
    <font>
      <sz val="11"/>
      <color theme="1"/>
      <name val="Calibri"/>
      <charset val="134"/>
      <scheme val="minor"/>
    </font>
    <font>
      <b/>
      <u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sz val="11"/>
      <name val="Calibri"/>
      <charset val="134"/>
      <scheme val="minor"/>
    </font>
    <font>
      <b/>
      <u/>
      <sz val="22"/>
      <name val="Calibri"/>
      <charset val="134"/>
      <scheme val="minor"/>
    </font>
    <font>
      <b/>
      <u/>
      <sz val="12"/>
      <name val="Calibri"/>
      <charset val="134"/>
      <scheme val="minor"/>
    </font>
    <font>
      <b/>
      <sz val="11"/>
      <name val="Calibri"/>
      <charset val="134"/>
      <scheme val="minor"/>
    </font>
    <font>
      <b/>
      <sz val="14"/>
      <name val="Calibri"/>
      <charset val="134"/>
      <scheme val="minor"/>
    </font>
    <font>
      <b/>
      <u/>
      <sz val="22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6"/>
      <name val="Calibri"/>
      <charset val="134"/>
      <scheme val="minor"/>
    </font>
    <font>
      <b/>
      <u/>
      <sz val="14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u/>
      <sz val="20"/>
      <color theme="1"/>
      <name val="Calibri"/>
      <charset val="134"/>
      <scheme val="minor"/>
    </font>
    <font>
      <b/>
      <sz val="20"/>
      <name val="Calibri"/>
      <charset val="134"/>
      <scheme val="minor"/>
    </font>
    <font>
      <b/>
      <sz val="14"/>
      <color theme="0"/>
      <name val="Calibri"/>
      <charset val="134"/>
      <scheme val="minor"/>
    </font>
    <font>
      <b/>
      <u/>
      <sz val="30"/>
      <color theme="1"/>
      <name val="Calibri"/>
      <charset val="134"/>
      <scheme val="minor"/>
    </font>
    <font>
      <b/>
      <sz val="24"/>
      <color theme="1"/>
      <name val="Calibri"/>
      <charset val="134"/>
      <scheme val="minor"/>
    </font>
    <font>
      <b/>
      <sz val="24"/>
      <name val="Calibri"/>
      <charset val="134"/>
      <scheme val="minor"/>
    </font>
    <font>
      <b/>
      <sz val="18"/>
      <name val="Calibri"/>
      <charset val="134"/>
      <scheme val="minor"/>
    </font>
    <font>
      <b/>
      <sz val="18"/>
      <color theme="0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b/>
      <sz val="18"/>
      <color theme="0" tint="-4.9989318521683403E-2"/>
      <name val="Calibri"/>
      <charset val="134"/>
      <scheme val="minor"/>
    </font>
    <font>
      <sz val="18"/>
      <color theme="1"/>
      <name val="Calibri"/>
      <charset val="134"/>
      <scheme val="minor"/>
    </font>
    <font>
      <sz val="16"/>
      <color theme="1"/>
      <name val="Arial"/>
      <charset val="134"/>
    </font>
    <font>
      <sz val="20"/>
      <color theme="1"/>
      <name val="Calibri"/>
      <charset val="134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b/>
      <sz val="18"/>
      <color indexed="62"/>
      <name val="Cambria"/>
      <charset val="134"/>
    </font>
    <font>
      <sz val="11"/>
      <color indexed="20"/>
      <name val="Calibri"/>
      <charset val="134"/>
    </font>
    <font>
      <b/>
      <sz val="11"/>
      <color indexed="53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134"/>
    </font>
    <font>
      <sz val="11"/>
      <color indexed="53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theme="1"/>
      <name val="Calibri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929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</fills>
  <borders count="8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8">
    <xf numFmtId="164" fontId="0" fillId="0" borderId="0"/>
    <xf numFmtId="166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6" fillId="9" borderId="0" applyNumberFormat="0" applyBorder="0" applyAlignment="0" applyProtection="0"/>
    <xf numFmtId="164" fontId="35" fillId="0" borderId="0"/>
    <xf numFmtId="164" fontId="37" fillId="10" borderId="0" applyNumberFormat="0" applyBorder="0" applyAlignment="0" applyProtection="0"/>
    <xf numFmtId="164" fontId="35" fillId="0" borderId="0"/>
    <xf numFmtId="164" fontId="36" fillId="11" borderId="0" applyNumberFormat="0" applyBorder="0" applyAlignment="0" applyProtection="0"/>
    <xf numFmtId="164" fontId="38" fillId="0" borderId="0" applyNumberFormat="0" applyFill="0" applyBorder="0" applyAlignment="0" applyProtection="0"/>
    <xf numFmtId="164" fontId="36" fillId="12" borderId="0" applyNumberFormat="0" applyBorder="0" applyAlignment="0" applyProtection="0"/>
    <xf numFmtId="164" fontId="36" fillId="13" borderId="0" applyNumberFormat="0" applyBorder="0" applyAlignment="0" applyProtection="0"/>
    <xf numFmtId="164" fontId="37" fillId="14" borderId="0" applyNumberFormat="0" applyBorder="0" applyAlignment="0" applyProtection="0"/>
    <xf numFmtId="164" fontId="36" fillId="15" borderId="0" applyNumberFormat="0" applyBorder="0" applyAlignment="0" applyProtection="0"/>
    <xf numFmtId="164" fontId="36" fillId="11" borderId="0" applyNumberFormat="0" applyBorder="0" applyAlignment="0" applyProtection="0"/>
    <xf numFmtId="164" fontId="37" fillId="16" borderId="0" applyNumberFormat="0" applyBorder="0" applyAlignment="0" applyProtection="0"/>
    <xf numFmtId="164" fontId="36" fillId="15" borderId="0" applyNumberFormat="0" applyBorder="0" applyAlignment="0" applyProtection="0"/>
    <xf numFmtId="164" fontId="37" fillId="11" borderId="0" applyNumberFormat="0" applyBorder="0" applyAlignment="0" applyProtection="0"/>
    <xf numFmtId="164" fontId="36" fillId="17" borderId="0" applyNumberFormat="0" applyBorder="0" applyAlignment="0" applyProtection="0"/>
    <xf numFmtId="164" fontId="36" fillId="16" borderId="0" applyNumberFormat="0" applyBorder="0" applyAlignment="0" applyProtection="0"/>
    <xf numFmtId="164" fontId="36" fillId="10" borderId="0" applyNumberFormat="0" applyBorder="0" applyAlignment="0" applyProtection="0"/>
    <xf numFmtId="164" fontId="36" fillId="16" borderId="0" applyNumberFormat="0" applyBorder="0" applyAlignment="0" applyProtection="0"/>
    <xf numFmtId="164" fontId="36" fillId="18" borderId="0" applyNumberFormat="0" applyBorder="0" applyAlignment="0" applyProtection="0"/>
    <xf numFmtId="164" fontId="37" fillId="12" borderId="0" applyNumberFormat="0" applyBorder="0" applyAlignment="0" applyProtection="0"/>
    <xf numFmtId="164" fontId="37" fillId="19" borderId="0" applyNumberFormat="0" applyBorder="0" applyAlignment="0" applyProtection="0"/>
    <xf numFmtId="164" fontId="37" fillId="18" borderId="0" applyNumberFormat="0" applyBorder="0" applyAlignment="0" applyProtection="0"/>
    <xf numFmtId="164" fontId="37" fillId="19" borderId="0" applyNumberFormat="0" applyBorder="0" applyAlignment="0" applyProtection="0"/>
    <xf numFmtId="164" fontId="37" fillId="20" borderId="0" applyNumberFormat="0" applyBorder="0" applyAlignment="0" applyProtection="0"/>
    <xf numFmtId="164" fontId="37" fillId="10" borderId="0" applyNumberFormat="0" applyBorder="0" applyAlignment="0" applyProtection="0"/>
    <xf numFmtId="164" fontId="37" fillId="19" borderId="0" applyNumberFormat="0" applyBorder="0" applyAlignment="0" applyProtection="0"/>
    <xf numFmtId="164" fontId="37" fillId="21" borderId="0" applyNumberFormat="0" applyBorder="0" applyAlignment="0" applyProtection="0"/>
    <xf numFmtId="164" fontId="39" fillId="22" borderId="0" applyNumberFormat="0" applyBorder="0" applyAlignment="0" applyProtection="0"/>
    <xf numFmtId="164" fontId="40" fillId="13" borderId="73" applyNumberFormat="0" applyAlignment="0" applyProtection="0"/>
    <xf numFmtId="164" fontId="35" fillId="0" borderId="0"/>
    <xf numFmtId="164" fontId="41" fillId="23" borderId="74" applyNumberFormat="0" applyAlignment="0" applyProtection="0"/>
    <xf numFmtId="165" fontId="35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36" fillId="9" borderId="73" applyNumberFormat="0" applyFont="0" applyAlignment="0" applyProtection="0"/>
    <xf numFmtId="165" fontId="53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164" fontId="35" fillId="0" borderId="0"/>
    <xf numFmtId="167" fontId="35" fillId="0" borderId="0"/>
    <xf numFmtId="9" fontId="35" fillId="0" borderId="0" applyFont="0" applyFill="0" applyBorder="0" applyAlignment="0" applyProtection="0"/>
    <xf numFmtId="164" fontId="35" fillId="0" borderId="0"/>
    <xf numFmtId="167" fontId="35" fillId="0" borderId="0"/>
    <xf numFmtId="167" fontId="35" fillId="0" borderId="0"/>
    <xf numFmtId="164" fontId="42" fillId="0" borderId="0" applyNumberFormat="0" applyFill="0" applyBorder="0" applyAlignment="0" applyProtection="0"/>
    <xf numFmtId="164" fontId="43" fillId="24" borderId="0" applyNumberFormat="0" applyBorder="0" applyAlignment="0" applyProtection="0"/>
    <xf numFmtId="164" fontId="44" fillId="0" borderId="75" applyNumberFormat="0" applyFill="0" applyAlignment="0" applyProtection="0"/>
    <xf numFmtId="164" fontId="45" fillId="0" borderId="76" applyNumberFormat="0" applyFill="0" applyAlignment="0" applyProtection="0"/>
    <xf numFmtId="164" fontId="46" fillId="0" borderId="77" applyNumberFormat="0" applyFill="0" applyAlignment="0" applyProtection="0"/>
    <xf numFmtId="164" fontId="46" fillId="0" borderId="0" applyNumberFormat="0" applyFill="0" applyBorder="0" applyAlignment="0" applyProtection="0"/>
    <xf numFmtId="164" fontId="47" fillId="18" borderId="73" applyNumberFormat="0" applyAlignment="0" applyProtection="0"/>
    <xf numFmtId="164" fontId="48" fillId="0" borderId="78" applyNumberFormat="0" applyFill="0" applyAlignment="0" applyProtection="0"/>
    <xf numFmtId="164" fontId="35" fillId="0" borderId="0"/>
    <xf numFmtId="164" fontId="49" fillId="25" borderId="0" applyNumberFormat="0" applyBorder="0" applyAlignment="0" applyProtection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53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7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53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50" fillId="13" borderId="79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164" fontId="51" fillId="0" borderId="80" applyNumberFormat="0" applyFill="0" applyAlignment="0" applyProtection="0"/>
    <xf numFmtId="164" fontId="52" fillId="0" borderId="0" applyNumberFormat="0" applyFill="0" applyBorder="0" applyAlignment="0" applyProtection="0"/>
  </cellStyleXfs>
  <cellXfs count="597">
    <xf numFmtId="164" fontId="0" fillId="0" borderId="0" xfId="0"/>
    <xf numFmtId="164" fontId="2" fillId="0" borderId="0" xfId="0" applyFont="1"/>
    <xf numFmtId="164" fontId="4" fillId="2" borderId="4" xfId="0" applyFont="1" applyFill="1" applyBorder="1" applyAlignment="1">
      <alignment horizontal="center" vertical="center"/>
    </xf>
    <xf numFmtId="164" fontId="5" fillId="2" borderId="8" xfId="0" applyFont="1" applyFill="1" applyBorder="1" applyAlignment="1">
      <alignment horizontal="center" vertical="center" wrapText="1"/>
    </xf>
    <xf numFmtId="164" fontId="5" fillId="2" borderId="11" xfId="0" applyFont="1" applyFill="1" applyBorder="1" applyAlignment="1">
      <alignment horizontal="center" vertical="center" wrapText="1"/>
    </xf>
    <xf numFmtId="164" fontId="5" fillId="2" borderId="12" xfId="0" applyFont="1" applyFill="1" applyBorder="1" applyAlignment="1">
      <alignment horizontal="center" vertical="center" wrapText="1"/>
    </xf>
    <xf numFmtId="164" fontId="5" fillId="2" borderId="13" xfId="0" applyFont="1" applyFill="1" applyBorder="1" applyAlignment="1">
      <alignment horizontal="center" vertical="center" wrapText="1"/>
    </xf>
    <xf numFmtId="164" fontId="0" fillId="3" borderId="0" xfId="0" applyFill="1" applyAlignment="1">
      <alignment horizontal="left" vertical="center"/>
    </xf>
    <xf numFmtId="164" fontId="6" fillId="0" borderId="0" xfId="0" applyFont="1"/>
    <xf numFmtId="164" fontId="7" fillId="2" borderId="1" xfId="0" applyFont="1" applyFill="1" applyBorder="1" applyAlignment="1">
      <alignment horizontal="center" vertical="center" wrapText="1"/>
    </xf>
    <xf numFmtId="164" fontId="7" fillId="2" borderId="14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7" fontId="7" fillId="4" borderId="15" xfId="0" applyNumberFormat="1" applyFont="1" applyFill="1" applyBorder="1" applyAlignment="1">
      <alignment horizontal="center" vertical="center" wrapText="1"/>
    </xf>
    <xf numFmtId="164" fontId="8" fillId="2" borderId="9" xfId="0" applyFont="1" applyFill="1" applyBorder="1" applyAlignment="1">
      <alignment horizontal="left" vertical="center" wrapText="1"/>
    </xf>
    <xf numFmtId="9" fontId="9" fillId="2" borderId="16" xfId="0" applyNumberFormat="1" applyFont="1" applyFill="1" applyBorder="1" applyAlignment="1">
      <alignment horizontal="center"/>
    </xf>
    <xf numFmtId="9" fontId="10" fillId="5" borderId="16" xfId="0" applyNumberFormat="1" applyFont="1" applyFill="1" applyBorder="1" applyAlignment="1">
      <alignment horizontal="center" vertical="center" wrapText="1"/>
    </xf>
    <xf numFmtId="164" fontId="5" fillId="2" borderId="4" xfId="0" applyFont="1" applyFill="1" applyBorder="1" applyAlignment="1">
      <alignment horizontal="center" vertical="center" wrapText="1"/>
    </xf>
    <xf numFmtId="164" fontId="7" fillId="2" borderId="12" xfId="0" applyFont="1" applyFill="1" applyBorder="1" applyAlignment="1">
      <alignment horizontal="center" vertical="center" wrapText="1"/>
    </xf>
    <xf numFmtId="164" fontId="9" fillId="2" borderId="17" xfId="0" applyFont="1" applyFill="1" applyBorder="1" applyAlignment="1">
      <alignment horizontal="left" vertical="center" wrapText="1"/>
    </xf>
    <xf numFmtId="9" fontId="10" fillId="2" borderId="18" xfId="0" applyNumberFormat="1" applyFont="1" applyFill="1" applyBorder="1" applyAlignment="1">
      <alignment horizontal="center" vertical="center" wrapText="1"/>
    </xf>
    <xf numFmtId="164" fontId="7" fillId="2" borderId="19" xfId="0" applyFont="1" applyFill="1" applyBorder="1" applyAlignment="1">
      <alignment horizontal="center" vertical="center" wrapText="1"/>
    </xf>
    <xf numFmtId="164" fontId="9" fillId="2" borderId="20" xfId="0" applyFont="1" applyFill="1" applyBorder="1" applyAlignment="1">
      <alignment horizontal="left" vertical="center" wrapText="1"/>
    </xf>
    <xf numFmtId="9" fontId="10" fillId="2" borderId="21" xfId="0" applyNumberFormat="1" applyFont="1" applyFill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center"/>
    </xf>
    <xf numFmtId="9" fontId="10" fillId="5" borderId="3" xfId="0" applyNumberFormat="1" applyFont="1" applyFill="1" applyBorder="1" applyAlignment="1">
      <alignment horizontal="center"/>
    </xf>
    <xf numFmtId="164" fontId="11" fillId="0" borderId="0" xfId="0" applyFont="1"/>
    <xf numFmtId="164" fontId="11" fillId="2" borderId="0" xfId="0" applyFont="1" applyFill="1"/>
    <xf numFmtId="164" fontId="12" fillId="2" borderId="0" xfId="0" applyFont="1" applyFill="1" applyAlignment="1">
      <alignment horizontal="left"/>
    </xf>
    <xf numFmtId="164" fontId="12" fillId="2" borderId="0" xfId="0" applyFont="1" applyFill="1"/>
    <xf numFmtId="164" fontId="13" fillId="2" borderId="0" xfId="0" applyFont="1" applyFill="1"/>
    <xf numFmtId="164" fontId="7" fillId="2" borderId="15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15" xfId="0" applyFont="1" applyFill="1" applyBorder="1" applyAlignment="1">
      <alignment horizontal="center" vertical="center" wrapText="1"/>
    </xf>
    <xf numFmtId="164" fontId="10" fillId="2" borderId="22" xfId="0" applyFont="1" applyFill="1" applyBorder="1" applyAlignment="1">
      <alignment horizontal="center" vertical="center" wrapText="1"/>
    </xf>
    <xf numFmtId="164" fontId="5" fillId="2" borderId="23" xfId="0" applyFont="1" applyFill="1" applyBorder="1" applyAlignment="1">
      <alignment horizontal="center" vertical="center" wrapText="1"/>
    </xf>
    <xf numFmtId="164" fontId="8" fillId="2" borderId="8" xfId="0" applyFont="1" applyFill="1" applyBorder="1" applyAlignment="1">
      <alignment horizontal="left" vertical="center" wrapText="1"/>
    </xf>
    <xf numFmtId="168" fontId="14" fillId="2" borderId="23" xfId="0" applyNumberFormat="1" applyFont="1" applyFill="1" applyBorder="1" applyAlignment="1">
      <alignment horizontal="center" vertical="center" wrapText="1"/>
    </xf>
    <xf numFmtId="169" fontId="14" fillId="0" borderId="24" xfId="0" applyNumberFormat="1" applyFont="1" applyBorder="1" applyAlignment="1">
      <alignment horizontal="center"/>
    </xf>
    <xf numFmtId="168" fontId="14" fillId="2" borderId="11" xfId="0" applyNumberFormat="1" applyFont="1" applyFill="1" applyBorder="1" applyAlignment="1">
      <alignment horizontal="center" vertical="center" wrapText="1"/>
    </xf>
    <xf numFmtId="169" fontId="10" fillId="0" borderId="11" xfId="0" applyNumberFormat="1" applyFont="1" applyBorder="1" applyAlignment="1">
      <alignment horizontal="center"/>
    </xf>
    <xf numFmtId="168" fontId="14" fillId="2" borderId="8" xfId="0" applyNumberFormat="1" applyFont="1" applyFill="1" applyBorder="1" applyAlignment="1">
      <alignment horizontal="center" vertical="center" wrapText="1"/>
    </xf>
    <xf numFmtId="170" fontId="10" fillId="0" borderId="23" xfId="1" applyNumberFormat="1" applyFont="1" applyBorder="1" applyAlignment="1">
      <alignment horizontal="center" vertical="center"/>
    </xf>
    <xf numFmtId="164" fontId="5" fillId="2" borderId="24" xfId="0" applyFont="1" applyFill="1" applyBorder="1" applyAlignment="1">
      <alignment horizontal="center" vertical="center" wrapText="1"/>
    </xf>
    <xf numFmtId="164" fontId="8" fillId="2" borderId="12" xfId="0" applyFont="1" applyFill="1" applyBorder="1" applyAlignment="1">
      <alignment horizontal="left" vertical="center" wrapText="1"/>
    </xf>
    <xf numFmtId="168" fontId="14" fillId="2" borderId="17" xfId="0" applyNumberFormat="1" applyFont="1" applyFill="1" applyBorder="1" applyAlignment="1">
      <alignment horizontal="center" vertical="center" wrapText="1"/>
    </xf>
    <xf numFmtId="169" fontId="14" fillId="0" borderId="17" xfId="0" applyNumberFormat="1" applyFont="1" applyBorder="1" applyAlignment="1">
      <alignment horizontal="center"/>
    </xf>
    <xf numFmtId="168" fontId="14" fillId="2" borderId="12" xfId="0" applyNumberFormat="1" applyFont="1" applyFill="1" applyBorder="1" applyAlignment="1">
      <alignment horizontal="center" vertical="center" wrapText="1"/>
    </xf>
    <xf numFmtId="169" fontId="10" fillId="0" borderId="12" xfId="0" applyNumberFormat="1" applyFont="1" applyBorder="1" applyAlignment="1">
      <alignment horizontal="center"/>
    </xf>
    <xf numFmtId="170" fontId="10" fillId="0" borderId="17" xfId="1" applyNumberFormat="1" applyFont="1" applyBorder="1" applyAlignment="1">
      <alignment horizontal="center" vertical="center"/>
    </xf>
    <xf numFmtId="164" fontId="8" fillId="2" borderId="17" xfId="0" applyFont="1" applyFill="1" applyBorder="1" applyAlignment="1">
      <alignment horizontal="left" vertical="center" wrapText="1"/>
    </xf>
    <xf numFmtId="164" fontId="5" fillId="2" borderId="25" xfId="0" applyFont="1" applyFill="1" applyBorder="1" applyAlignment="1">
      <alignment horizontal="center" vertical="center" wrapText="1"/>
    </xf>
    <xf numFmtId="164" fontId="8" fillId="2" borderId="26" xfId="0" applyFont="1" applyFill="1" applyBorder="1" applyAlignment="1">
      <alignment horizontal="left" vertical="center" wrapText="1"/>
    </xf>
    <xf numFmtId="168" fontId="14" fillId="2" borderId="27" xfId="0" applyNumberFormat="1" applyFont="1" applyFill="1" applyBorder="1" applyAlignment="1">
      <alignment horizontal="center" vertical="center" wrapText="1"/>
    </xf>
    <xf numFmtId="169" fontId="14" fillId="0" borderId="27" xfId="0" applyNumberFormat="1" applyFont="1" applyBorder="1" applyAlignment="1">
      <alignment horizontal="center"/>
    </xf>
    <xf numFmtId="168" fontId="14" fillId="2" borderId="26" xfId="0" applyNumberFormat="1" applyFont="1" applyFill="1" applyBorder="1" applyAlignment="1">
      <alignment horizontal="center" vertical="center" wrapText="1"/>
    </xf>
    <xf numFmtId="169" fontId="10" fillId="0" borderId="26" xfId="0" applyNumberFormat="1" applyFont="1" applyBorder="1" applyAlignment="1">
      <alignment horizontal="center"/>
    </xf>
    <xf numFmtId="170" fontId="10" fillId="0" borderId="27" xfId="1" applyNumberFormat="1" applyFont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 wrapText="1"/>
    </xf>
    <xf numFmtId="169" fontId="14" fillId="0" borderId="15" xfId="0" applyNumberFormat="1" applyFont="1" applyBorder="1" applyAlignment="1">
      <alignment horizontal="center" vertical="center" wrapText="1"/>
    </xf>
    <xf numFmtId="169" fontId="10" fillId="0" borderId="15" xfId="0" applyNumberFormat="1" applyFont="1" applyBorder="1" applyAlignment="1">
      <alignment horizontal="center" vertical="center" wrapText="1"/>
    </xf>
    <xf numFmtId="170" fontId="10" fillId="0" borderId="15" xfId="1" applyNumberFormat="1" applyFont="1" applyBorder="1" applyAlignment="1">
      <alignment horizontal="center" vertical="center" wrapText="1"/>
    </xf>
    <xf numFmtId="164" fontId="12" fillId="2" borderId="0" xfId="0" applyFont="1" applyFill="1" applyAlignment="1">
      <alignment horizontal="center"/>
    </xf>
    <xf numFmtId="164" fontId="11" fillId="3" borderId="0" xfId="0" applyFont="1" applyFill="1" applyAlignment="1">
      <alignment horizontal="left" vertical="center"/>
    </xf>
    <xf numFmtId="17" fontId="7" fillId="4" borderId="14" xfId="0" applyNumberFormat="1" applyFont="1" applyFill="1" applyBorder="1" applyAlignment="1">
      <alignment horizontal="center" vertical="center" wrapText="1"/>
    </xf>
    <xf numFmtId="1" fontId="14" fillId="2" borderId="11" xfId="0" applyNumberFormat="1" applyFont="1" applyFill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/>
    </xf>
    <xf numFmtId="1" fontId="14" fillId="2" borderId="17" xfId="0" applyNumberFormat="1" applyFont="1" applyFill="1" applyBorder="1" applyAlignment="1">
      <alignment horizontal="center" vertical="center" wrapText="1"/>
    </xf>
    <xf numFmtId="1" fontId="14" fillId="2" borderId="12" xfId="0" applyNumberFormat="1" applyFont="1" applyFill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/>
    </xf>
    <xf numFmtId="1" fontId="14" fillId="2" borderId="4" xfId="0" applyNumberFormat="1" applyFont="1" applyFill="1" applyBorder="1" applyAlignment="1">
      <alignment horizontal="center" vertical="center" wrapText="1"/>
    </xf>
    <xf numFmtId="1" fontId="14" fillId="2" borderId="27" xfId="0" applyNumberFormat="1" applyFont="1" applyFill="1" applyBorder="1" applyAlignment="1">
      <alignment horizontal="center" vertical="center" wrapText="1"/>
    </xf>
    <xf numFmtId="1" fontId="14" fillId="2" borderId="26" xfId="0" applyNumberFormat="1" applyFont="1" applyFill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0" borderId="15" xfId="2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 wrapText="1"/>
    </xf>
    <xf numFmtId="1" fontId="10" fillId="0" borderId="3" xfId="2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/>
    </xf>
    <xf numFmtId="164" fontId="14" fillId="0" borderId="0" xfId="0" applyFont="1"/>
    <xf numFmtId="164" fontId="14" fillId="0" borderId="0" xfId="0" applyFont="1" applyAlignment="1">
      <alignment horizontal="center"/>
    </xf>
    <xf numFmtId="169" fontId="11" fillId="0" borderId="0" xfId="0" applyNumberFormat="1" applyFont="1"/>
    <xf numFmtId="169" fontId="11" fillId="0" borderId="0" xfId="0" applyNumberFormat="1" applyFont="1" applyAlignment="1">
      <alignment horizontal="center"/>
    </xf>
    <xf numFmtId="164" fontId="16" fillId="2" borderId="0" xfId="0" applyFont="1" applyFill="1" applyAlignment="1">
      <alignment horizontal="center" vertical="center"/>
    </xf>
    <xf numFmtId="17" fontId="6" fillId="0" borderId="0" xfId="0" applyNumberFormat="1" applyFont="1"/>
    <xf numFmtId="164" fontId="0" fillId="0" borderId="9" xfId="0" applyBorder="1"/>
    <xf numFmtId="164" fontId="4" fillId="2" borderId="9" xfId="0" applyFont="1" applyFill="1" applyBorder="1" applyAlignment="1">
      <alignment horizontal="center" vertical="center" wrapText="1"/>
    </xf>
    <xf numFmtId="164" fontId="4" fillId="3" borderId="9" xfId="0" applyFont="1" applyFill="1" applyBorder="1" applyAlignment="1">
      <alignment horizontal="left" vertical="center" wrapText="1"/>
    </xf>
    <xf numFmtId="1" fontId="4" fillId="3" borderId="9" xfId="0" applyNumberFormat="1" applyFont="1" applyFill="1" applyBorder="1" applyAlignment="1">
      <alignment horizontal="center" vertical="center" wrapText="1"/>
    </xf>
    <xf numFmtId="164" fontId="4" fillId="3" borderId="9" xfId="0" applyFont="1" applyFill="1" applyBorder="1" applyAlignment="1">
      <alignment wrapText="1"/>
    </xf>
    <xf numFmtId="164" fontId="18" fillId="0" borderId="9" xfId="0" applyFont="1" applyBorder="1" applyAlignment="1">
      <alignment horizontal="left" vertical="center" wrapText="1"/>
    </xf>
    <xf numFmtId="164" fontId="0" fillId="0" borderId="28" xfId="0" applyBorder="1"/>
    <xf numFmtId="164" fontId="4" fillId="3" borderId="34" xfId="0" applyFont="1" applyFill="1" applyBorder="1" applyAlignment="1">
      <alignment wrapText="1"/>
    </xf>
    <xf numFmtId="164" fontId="4" fillId="3" borderId="35" xfId="0" applyFont="1" applyFill="1" applyBorder="1" applyAlignment="1">
      <alignment wrapText="1"/>
    </xf>
    <xf numFmtId="164" fontId="4" fillId="3" borderId="9" xfId="0" applyFont="1" applyFill="1" applyBorder="1" applyAlignment="1">
      <alignment horizontal="center" wrapText="1"/>
    </xf>
    <xf numFmtId="164" fontId="4" fillId="0" borderId="9" xfId="0" applyFont="1" applyBorder="1" applyAlignment="1">
      <alignment horizontal="center"/>
    </xf>
    <xf numFmtId="164" fontId="5" fillId="2" borderId="1" xfId="0" applyFont="1" applyFill="1" applyBorder="1" applyAlignment="1">
      <alignment horizontal="center" vertical="center" wrapText="1"/>
    </xf>
    <xf numFmtId="9" fontId="8" fillId="2" borderId="11" xfId="0" applyNumberFormat="1" applyFont="1" applyFill="1" applyBorder="1" applyAlignment="1">
      <alignment horizontal="center" vertical="center"/>
    </xf>
    <xf numFmtId="164" fontId="5" fillId="2" borderId="36" xfId="0" applyFont="1" applyFill="1" applyBorder="1" applyAlignment="1">
      <alignment horizontal="center" vertical="center" wrapText="1"/>
    </xf>
    <xf numFmtId="164" fontId="8" fillId="2" borderId="19" xfId="0" applyFont="1" applyFill="1" applyBorder="1" applyAlignment="1">
      <alignment horizontal="left" vertical="center" wrapText="1"/>
    </xf>
    <xf numFmtId="164" fontId="5" fillId="2" borderId="1" xfId="0" applyFont="1" applyFill="1" applyBorder="1" applyAlignment="1">
      <alignment horizontal="left" vertical="center" wrapText="1"/>
    </xf>
    <xf numFmtId="164" fontId="5" fillId="2" borderId="2" xfId="0" applyFont="1" applyFill="1" applyBorder="1" applyAlignment="1">
      <alignment horizontal="left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17" fontId="19" fillId="0" borderId="0" xfId="0" applyNumberFormat="1" applyFont="1" applyAlignment="1">
      <alignment horizontal="center"/>
    </xf>
    <xf numFmtId="17" fontId="5" fillId="4" borderId="3" xfId="0" applyNumberFormat="1" applyFont="1" applyFill="1" applyBorder="1" applyAlignment="1">
      <alignment horizontal="center" vertical="center" wrapText="1"/>
    </xf>
    <xf numFmtId="10" fontId="15" fillId="6" borderId="24" xfId="0" applyNumberFormat="1" applyFont="1" applyFill="1" applyBorder="1" applyAlignment="1">
      <alignment horizontal="center"/>
    </xf>
    <xf numFmtId="10" fontId="15" fillId="6" borderId="25" xfId="0" applyNumberFormat="1" applyFont="1" applyFill="1" applyBorder="1" applyAlignment="1">
      <alignment horizontal="center"/>
    </xf>
    <xf numFmtId="10" fontId="15" fillId="6" borderId="15" xfId="0" applyNumberFormat="1" applyFont="1" applyFill="1" applyBorder="1" applyAlignment="1">
      <alignment horizontal="center"/>
    </xf>
    <xf numFmtId="17" fontId="1" fillId="0" borderId="0" xfId="0" applyNumberFormat="1" applyFont="1"/>
    <xf numFmtId="164" fontId="4" fillId="2" borderId="1" xfId="0" applyFont="1" applyFill="1" applyBorder="1" applyAlignment="1">
      <alignment horizontal="center" vertical="center" wrapText="1"/>
    </xf>
    <xf numFmtId="164" fontId="4" fillId="2" borderId="22" xfId="0" applyFont="1" applyFill="1" applyBorder="1" applyAlignment="1">
      <alignment horizontal="center" vertical="center" wrapText="1"/>
    </xf>
    <xf numFmtId="164" fontId="4" fillId="2" borderId="37" xfId="0" applyFont="1" applyFill="1" applyBorder="1" applyAlignment="1">
      <alignment horizontal="center" vertical="center" wrapText="1"/>
    </xf>
    <xf numFmtId="164" fontId="4" fillId="3" borderId="8" xfId="0" applyFont="1" applyFill="1" applyBorder="1" applyAlignment="1">
      <alignment horizontal="left" vertical="center" wrapText="1"/>
    </xf>
    <xf numFmtId="164" fontId="18" fillId="0" borderId="12" xfId="0" applyFont="1" applyBorder="1" applyAlignment="1">
      <alignment horizontal="left" vertical="center" wrapText="1"/>
    </xf>
    <xf numFmtId="164" fontId="4" fillId="3" borderId="12" xfId="0" applyFont="1" applyFill="1" applyBorder="1" applyAlignment="1">
      <alignment horizontal="left" vertical="center" wrapText="1"/>
    </xf>
    <xf numFmtId="164" fontId="4" fillId="3" borderId="26" xfId="0" applyFont="1" applyFill="1" applyBorder="1" applyAlignment="1">
      <alignment horizontal="left" vertical="center" wrapText="1"/>
    </xf>
    <xf numFmtId="164" fontId="3" fillId="3" borderId="9" xfId="0" applyFont="1" applyFill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center"/>
    </xf>
    <xf numFmtId="164" fontId="0" fillId="3" borderId="0" xfId="0" applyFill="1"/>
    <xf numFmtId="171" fontId="10" fillId="6" borderId="24" xfId="0" applyNumberFormat="1" applyFont="1" applyFill="1" applyBorder="1" applyAlignment="1">
      <alignment horizontal="center" vertical="center"/>
    </xf>
    <xf numFmtId="171" fontId="10" fillId="6" borderId="15" xfId="0" applyNumberFormat="1" applyFont="1" applyFill="1" applyBorder="1" applyAlignment="1">
      <alignment horizontal="center" vertical="center"/>
    </xf>
    <xf numFmtId="164" fontId="4" fillId="2" borderId="38" xfId="0" applyFont="1" applyFill="1" applyBorder="1" applyAlignment="1">
      <alignment horizontal="center" vertical="center" wrapText="1"/>
    </xf>
    <xf numFmtId="164" fontId="4" fillId="3" borderId="39" xfId="0" applyFont="1" applyFill="1" applyBorder="1" applyAlignment="1">
      <alignment wrapText="1"/>
    </xf>
    <xf numFmtId="164" fontId="4" fillId="3" borderId="40" xfId="0" applyFont="1" applyFill="1" applyBorder="1" applyAlignment="1">
      <alignment wrapText="1"/>
    </xf>
    <xf numFmtId="164" fontId="4" fillId="3" borderId="41" xfId="0" applyFont="1" applyFill="1" applyBorder="1" applyAlignment="1">
      <alignment wrapText="1"/>
    </xf>
    <xf numFmtId="164" fontId="4" fillId="3" borderId="18" xfId="0" applyFont="1" applyFill="1" applyBorder="1" applyAlignment="1">
      <alignment wrapText="1"/>
    </xf>
    <xf numFmtId="164" fontId="4" fillId="3" borderId="34" xfId="0" applyFont="1" applyFill="1" applyBorder="1" applyAlignment="1">
      <alignment horizontal="left" wrapText="1"/>
    </xf>
    <xf numFmtId="164" fontId="4" fillId="3" borderId="41" xfId="0" applyFont="1" applyFill="1" applyBorder="1" applyAlignment="1">
      <alignment horizontal="left" wrapText="1"/>
    </xf>
    <xf numFmtId="164" fontId="4" fillId="3" borderId="18" xfId="0" applyFont="1" applyFill="1" applyBorder="1" applyAlignment="1">
      <alignment horizontal="left" wrapText="1"/>
    </xf>
    <xf numFmtId="164" fontId="4" fillId="3" borderId="42" xfId="0" applyFont="1" applyFill="1" applyBorder="1" applyAlignment="1">
      <alignment wrapText="1"/>
    </xf>
    <xf numFmtId="164" fontId="4" fillId="3" borderId="21" xfId="0" applyFont="1" applyFill="1" applyBorder="1" applyAlignment="1">
      <alignment wrapText="1"/>
    </xf>
    <xf numFmtId="1" fontId="2" fillId="0" borderId="9" xfId="0" applyNumberFormat="1" applyFont="1" applyBorder="1" applyAlignment="1">
      <alignment horizontal="center"/>
    </xf>
    <xf numFmtId="164" fontId="16" fillId="0" borderId="0" xfId="0" applyFont="1" applyAlignment="1">
      <alignment horizontal="center" vertical="center"/>
    </xf>
    <xf numFmtId="164" fontId="4" fillId="2" borderId="4" xfId="0" applyFont="1" applyFill="1" applyBorder="1" applyAlignment="1">
      <alignment horizontal="center" vertical="center" wrapText="1"/>
    </xf>
    <xf numFmtId="164" fontId="4" fillId="3" borderId="43" xfId="0" applyFont="1" applyFill="1" applyBorder="1" applyAlignment="1">
      <alignment horizontal="left" wrapText="1"/>
    </xf>
    <xf numFmtId="164" fontId="4" fillId="3" borderId="42" xfId="0" applyFont="1" applyFill="1" applyBorder="1" applyAlignment="1">
      <alignment horizontal="left" wrapText="1"/>
    </xf>
    <xf numFmtId="1" fontId="4" fillId="3" borderId="34" xfId="0" applyNumberFormat="1" applyFont="1" applyFill="1" applyBorder="1" applyAlignment="1">
      <alignment horizontal="center" vertical="center" wrapText="1"/>
    </xf>
    <xf numFmtId="164" fontId="3" fillId="3" borderId="29" xfId="0" applyFont="1" applyFill="1" applyBorder="1" applyAlignment="1">
      <alignment horizontal="left" vertical="center" wrapText="1"/>
    </xf>
    <xf numFmtId="1" fontId="21" fillId="0" borderId="37" xfId="0" applyNumberFormat="1" applyFont="1" applyBorder="1" applyAlignment="1">
      <alignment horizontal="center"/>
    </xf>
    <xf numFmtId="164" fontId="2" fillId="0" borderId="29" xfId="0" applyFont="1" applyBorder="1"/>
    <xf numFmtId="164" fontId="2" fillId="0" borderId="37" xfId="0" applyFont="1" applyBorder="1"/>
    <xf numFmtId="164" fontId="2" fillId="0" borderId="38" xfId="0" applyFont="1" applyBorder="1"/>
    <xf numFmtId="17" fontId="16" fillId="0" borderId="0" xfId="0" applyNumberFormat="1" applyFont="1" applyAlignment="1">
      <alignment horizontal="center" vertical="center"/>
    </xf>
    <xf numFmtId="164" fontId="4" fillId="3" borderId="16" xfId="0" applyFont="1" applyFill="1" applyBorder="1" applyAlignment="1">
      <alignment horizontal="left" wrapText="1"/>
    </xf>
    <xf numFmtId="164" fontId="4" fillId="3" borderId="21" xfId="0" applyFont="1" applyFill="1" applyBorder="1" applyAlignment="1">
      <alignment horizontal="left" wrapText="1"/>
    </xf>
    <xf numFmtId="164" fontId="0" fillId="0" borderId="3" xfId="0" applyBorder="1"/>
    <xf numFmtId="164" fontId="5" fillId="2" borderId="15" xfId="0" applyFont="1" applyFill="1" applyBorder="1" applyAlignment="1">
      <alignment horizontal="center" vertical="center" wrapText="1"/>
    </xf>
    <xf numFmtId="9" fontId="8" fillId="2" borderId="24" xfId="0" applyNumberFormat="1" applyFont="1" applyFill="1" applyBorder="1" applyAlignment="1">
      <alignment horizontal="center" vertical="center" wrapText="1"/>
    </xf>
    <xf numFmtId="171" fontId="15" fillId="6" borderId="16" xfId="0" applyNumberFormat="1" applyFont="1" applyFill="1" applyBorder="1" applyAlignment="1">
      <alignment horizontal="center" vertical="center" wrapText="1"/>
    </xf>
    <xf numFmtId="171" fontId="15" fillId="5" borderId="16" xfId="0" applyNumberFormat="1" applyFont="1" applyFill="1" applyBorder="1" applyAlignment="1">
      <alignment horizontal="center" vertical="center" wrapText="1"/>
    </xf>
    <xf numFmtId="9" fontId="5" fillId="2" borderId="15" xfId="0" applyNumberFormat="1" applyFont="1" applyFill="1" applyBorder="1" applyAlignment="1">
      <alignment horizontal="center" vertical="center"/>
    </xf>
    <xf numFmtId="17" fontId="22" fillId="2" borderId="0" xfId="0" applyNumberFormat="1" applyFont="1" applyFill="1" applyAlignment="1">
      <alignment horizontal="center" vertical="center"/>
    </xf>
    <xf numFmtId="164" fontId="4" fillId="2" borderId="29" xfId="0" applyFont="1" applyFill="1" applyBorder="1" applyAlignment="1">
      <alignment horizontal="center" vertical="center" wrapText="1"/>
    </xf>
    <xf numFmtId="1" fontId="4" fillId="3" borderId="46" xfId="0" applyNumberFormat="1" applyFont="1" applyFill="1" applyBorder="1" applyAlignment="1">
      <alignment horizontal="center" vertical="center"/>
    </xf>
    <xf numFmtId="164" fontId="4" fillId="3" borderId="46" xfId="0" applyFont="1" applyFill="1" applyBorder="1" applyAlignment="1">
      <alignment horizontal="center" vertical="center"/>
    </xf>
    <xf numFmtId="164" fontId="4" fillId="3" borderId="22" xfId="0" applyFont="1" applyFill="1" applyBorder="1" applyAlignment="1">
      <alignment horizontal="center" vertical="center"/>
    </xf>
    <xf numFmtId="164" fontId="4" fillId="3" borderId="47" xfId="0" applyFont="1" applyFill="1" applyBorder="1" applyAlignment="1">
      <alignment horizontal="center" vertical="center"/>
    </xf>
    <xf numFmtId="164" fontId="2" fillId="0" borderId="9" xfId="0" applyFont="1" applyBorder="1"/>
    <xf numFmtId="1" fontId="7" fillId="0" borderId="34" xfId="0" applyNumberFormat="1" applyFont="1" applyBorder="1" applyAlignment="1">
      <alignment horizontal="center"/>
    </xf>
    <xf numFmtId="164" fontId="2" fillId="0" borderId="48" xfId="0" applyFont="1" applyBorder="1"/>
    <xf numFmtId="171" fontId="10" fillId="6" borderId="16" xfId="0" applyNumberFormat="1" applyFont="1" applyFill="1" applyBorder="1" applyAlignment="1">
      <alignment horizontal="center" vertical="center" wrapText="1"/>
    </xf>
    <xf numFmtId="171" fontId="10" fillId="5" borderId="16" xfId="0" applyNumberFormat="1" applyFont="1" applyFill="1" applyBorder="1" applyAlignment="1">
      <alignment horizontal="center" vertical="center" wrapText="1"/>
    </xf>
    <xf numFmtId="9" fontId="8" fillId="2" borderId="17" xfId="0" applyNumberFormat="1" applyFont="1" applyFill="1" applyBorder="1" applyAlignment="1">
      <alignment horizontal="center" vertical="center" wrapText="1"/>
    </xf>
    <xf numFmtId="9" fontId="8" fillId="2" borderId="27" xfId="0" applyNumberFormat="1" applyFont="1" applyFill="1" applyBorder="1" applyAlignment="1">
      <alignment horizontal="center" vertical="center" wrapText="1"/>
    </xf>
    <xf numFmtId="171" fontId="10" fillId="6" borderId="44" xfId="0" applyNumberFormat="1" applyFont="1" applyFill="1" applyBorder="1" applyAlignment="1">
      <alignment horizontal="center" vertical="center" wrapText="1"/>
    </xf>
    <xf numFmtId="171" fontId="10" fillId="5" borderId="15" xfId="0" applyNumberFormat="1" applyFont="1" applyFill="1" applyBorder="1" applyAlignment="1">
      <alignment horizontal="center" vertical="center" wrapText="1"/>
    </xf>
    <xf numFmtId="164" fontId="4" fillId="3" borderId="8" xfId="0" applyFont="1" applyFill="1" applyBorder="1" applyAlignment="1">
      <alignment horizontal="center" vertical="center"/>
    </xf>
    <xf numFmtId="164" fontId="4" fillId="3" borderId="9" xfId="0" applyFont="1" applyFill="1" applyBorder="1" applyAlignment="1">
      <alignment horizontal="center" vertical="center"/>
    </xf>
    <xf numFmtId="164" fontId="18" fillId="0" borderId="52" xfId="0" applyFont="1" applyBorder="1" applyAlignment="1">
      <alignment horizontal="left" wrapText="1"/>
    </xf>
    <xf numFmtId="164" fontId="18" fillId="0" borderId="0" xfId="0" applyFont="1" applyAlignment="1">
      <alignment horizontal="left" wrapText="1"/>
    </xf>
    <xf numFmtId="164" fontId="18" fillId="0" borderId="44" xfId="0" applyFont="1" applyBorder="1" applyAlignment="1">
      <alignment horizontal="left" wrapText="1"/>
    </xf>
    <xf numFmtId="164" fontId="4" fillId="3" borderId="5" xfId="0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64" fontId="4" fillId="3" borderId="53" xfId="0" applyFont="1" applyFill="1" applyBorder="1" applyAlignment="1">
      <alignment horizontal="center" vertical="center"/>
    </xf>
    <xf numFmtId="164" fontId="3" fillId="0" borderId="48" xfId="0" applyFont="1" applyBorder="1" applyAlignment="1">
      <alignment horizontal="center"/>
    </xf>
    <xf numFmtId="164" fontId="3" fillId="0" borderId="54" xfId="0" applyFont="1" applyBorder="1" applyAlignment="1">
      <alignment horizontal="center"/>
    </xf>
    <xf numFmtId="164" fontId="3" fillId="0" borderId="9" xfId="0" applyFont="1" applyBorder="1" applyAlignment="1">
      <alignment horizontal="center"/>
    </xf>
    <xf numFmtId="164" fontId="2" fillId="0" borderId="55" xfId="0" applyFont="1" applyBorder="1"/>
    <xf numFmtId="164" fontId="2" fillId="0" borderId="56" xfId="0" applyFont="1" applyBorder="1"/>
    <xf numFmtId="164" fontId="8" fillId="3" borderId="0" xfId="0" applyFont="1" applyFill="1"/>
    <xf numFmtId="164" fontId="8" fillId="0" borderId="0" xfId="0" applyFont="1"/>
    <xf numFmtId="164" fontId="5" fillId="3" borderId="0" xfId="0" applyFont="1" applyFill="1" applyAlignment="1">
      <alignment horizontal="center"/>
    </xf>
    <xf numFmtId="17" fontId="5" fillId="3" borderId="0" xfId="0" applyNumberFormat="1" applyFont="1" applyFill="1"/>
    <xf numFmtId="164" fontId="5" fillId="0" borderId="0" xfId="0" applyFont="1" applyAlignment="1">
      <alignment horizontal="center" vertical="center"/>
    </xf>
    <xf numFmtId="164" fontId="5" fillId="0" borderId="0" xfId="0" applyFont="1" applyAlignment="1">
      <alignment horizontal="center" vertical="center" wrapText="1"/>
    </xf>
    <xf numFmtId="10" fontId="15" fillId="6" borderId="16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Alignment="1">
      <alignment wrapText="1"/>
    </xf>
    <xf numFmtId="10" fontId="15" fillId="5" borderId="16" xfId="0" applyNumberFormat="1" applyFont="1" applyFill="1" applyBorder="1" applyAlignment="1">
      <alignment horizontal="center" vertical="center" wrapText="1"/>
    </xf>
    <xf numFmtId="9" fontId="8" fillId="2" borderId="17" xfId="0" applyNumberFormat="1" applyFont="1" applyFill="1" applyBorder="1" applyAlignment="1">
      <alignment horizontal="center" vertical="center"/>
    </xf>
    <xf numFmtId="171" fontId="15" fillId="5" borderId="15" xfId="0" applyNumberFormat="1" applyFont="1" applyFill="1" applyBorder="1" applyAlignment="1">
      <alignment horizontal="center" vertical="center"/>
    </xf>
    <xf numFmtId="164" fontId="5" fillId="0" borderId="6" xfId="0" applyFont="1" applyBorder="1" applyAlignment="1">
      <alignment horizontal="center" vertical="center"/>
    </xf>
    <xf numFmtId="164" fontId="5" fillId="3" borderId="0" xfId="0" applyFont="1" applyFill="1" applyAlignment="1">
      <alignment horizontal="center" vertical="center"/>
    </xf>
    <xf numFmtId="164" fontId="5" fillId="0" borderId="6" xfId="0" applyFont="1" applyBorder="1" applyAlignment="1">
      <alignment horizontal="center" vertical="center" wrapText="1"/>
    </xf>
    <xf numFmtId="164" fontId="5" fillId="0" borderId="44" xfId="0" applyFont="1" applyBorder="1" applyAlignment="1">
      <alignment horizontal="center" vertical="center" wrapText="1"/>
    </xf>
    <xf numFmtId="9" fontId="8" fillId="2" borderId="24" xfId="0" applyNumberFormat="1" applyFont="1" applyFill="1" applyBorder="1" applyAlignment="1">
      <alignment horizontal="center" vertical="center"/>
    </xf>
    <xf numFmtId="9" fontId="8" fillId="0" borderId="44" xfId="2" applyFont="1" applyBorder="1" applyAlignment="1">
      <alignment horizontal="center" vertical="center"/>
    </xf>
    <xf numFmtId="171" fontId="15" fillId="6" borderId="15" xfId="0" applyNumberFormat="1" applyFont="1" applyFill="1" applyBorder="1" applyAlignment="1">
      <alignment horizontal="center" vertical="center"/>
    </xf>
    <xf numFmtId="171" fontId="5" fillId="0" borderId="44" xfId="0" applyNumberFormat="1" applyFont="1" applyBorder="1" applyAlignment="1">
      <alignment horizontal="center" vertical="center"/>
    </xf>
    <xf numFmtId="20" fontId="8" fillId="3" borderId="0" xfId="0" applyNumberFormat="1" applyFont="1" applyFill="1"/>
    <xf numFmtId="10" fontId="15" fillId="6" borderId="44" xfId="0" applyNumberFormat="1" applyFont="1" applyFill="1" applyBorder="1" applyAlignment="1">
      <alignment horizontal="center" vertical="center" wrapText="1"/>
    </xf>
    <xf numFmtId="10" fontId="15" fillId="6" borderId="15" xfId="0" applyNumberFormat="1" applyFont="1" applyFill="1" applyBorder="1" applyAlignment="1">
      <alignment horizontal="center" vertical="center" wrapText="1"/>
    </xf>
    <xf numFmtId="1" fontId="8" fillId="2" borderId="24" xfId="0" applyNumberFormat="1" applyFont="1" applyFill="1" applyBorder="1" applyAlignment="1">
      <alignment horizontal="center" vertical="center"/>
    </xf>
    <xf numFmtId="1" fontId="15" fillId="5" borderId="16" xfId="0" applyNumberFormat="1" applyFont="1" applyFill="1" applyBorder="1" applyAlignment="1">
      <alignment horizontal="center" vertical="center" wrapText="1"/>
    </xf>
    <xf numFmtId="1" fontId="8" fillId="2" borderId="25" xfId="0" applyNumberFormat="1" applyFont="1" applyFill="1" applyBorder="1" applyAlignment="1">
      <alignment horizontal="center" vertical="center"/>
    </xf>
    <xf numFmtId="1" fontId="8" fillId="2" borderId="15" xfId="0" applyNumberFormat="1" applyFont="1" applyFill="1" applyBorder="1" applyAlignment="1">
      <alignment horizontal="center" vertical="center"/>
    </xf>
    <xf numFmtId="164" fontId="8" fillId="5" borderId="0" xfId="0" applyFont="1" applyFill="1"/>
    <xf numFmtId="9" fontId="8" fillId="2" borderId="23" xfId="0" applyNumberFormat="1" applyFont="1" applyFill="1" applyBorder="1" applyAlignment="1">
      <alignment horizontal="center" vertical="center"/>
    </xf>
    <xf numFmtId="9" fontId="15" fillId="5" borderId="16" xfId="0" applyNumberFormat="1" applyFont="1" applyFill="1" applyBorder="1" applyAlignment="1">
      <alignment horizontal="center" vertical="center" wrapText="1"/>
    </xf>
    <xf numFmtId="9" fontId="8" fillId="2" borderId="20" xfId="0" applyNumberFormat="1" applyFont="1" applyFill="1" applyBorder="1" applyAlignment="1">
      <alignment horizontal="center" vertical="center"/>
    </xf>
    <xf numFmtId="9" fontId="15" fillId="5" borderId="44" xfId="0" applyNumberFormat="1" applyFont="1" applyFill="1" applyBorder="1" applyAlignment="1">
      <alignment horizontal="center" vertical="center" wrapText="1"/>
    </xf>
    <xf numFmtId="9" fontId="5" fillId="2" borderId="36" xfId="0" applyNumberFormat="1" applyFont="1" applyFill="1" applyBorder="1" applyAlignment="1">
      <alignment horizontal="center" vertical="center"/>
    </xf>
    <xf numFmtId="9" fontId="15" fillId="5" borderId="15" xfId="0" applyNumberFormat="1" applyFont="1" applyFill="1" applyBorder="1" applyAlignment="1">
      <alignment horizontal="center" vertical="center" wrapText="1"/>
    </xf>
    <xf numFmtId="164" fontId="0" fillId="3" borderId="0" xfId="0" applyFill="1" applyAlignment="1">
      <alignment wrapText="1"/>
    </xf>
    <xf numFmtId="164" fontId="11" fillId="0" borderId="0" xfId="0" applyFont="1" applyAlignment="1">
      <alignment wrapText="1"/>
    </xf>
    <xf numFmtId="164" fontId="0" fillId="0" borderId="0" xfId="0" applyAlignment="1">
      <alignment wrapText="1"/>
    </xf>
    <xf numFmtId="164" fontId="28" fillId="2" borderId="22" xfId="0" applyFont="1" applyFill="1" applyBorder="1" applyAlignment="1">
      <alignment horizontal="center" vertical="center" wrapText="1"/>
    </xf>
    <xf numFmtId="164" fontId="23" fillId="2" borderId="14" xfId="0" applyFont="1" applyFill="1" applyBorder="1" applyAlignment="1">
      <alignment horizontal="center" vertical="center" wrapText="1"/>
    </xf>
    <xf numFmtId="164" fontId="23" fillId="2" borderId="57" xfId="0" applyFont="1" applyFill="1" applyBorder="1" applyAlignment="1">
      <alignment horizontal="center" vertical="center" wrapText="1"/>
    </xf>
    <xf numFmtId="164" fontId="20" fillId="2" borderId="23" xfId="0" applyFont="1" applyFill="1" applyBorder="1" applyAlignment="1">
      <alignment horizontal="center" vertical="center" wrapText="1"/>
    </xf>
    <xf numFmtId="164" fontId="4" fillId="2" borderId="8" xfId="0" applyFont="1" applyFill="1" applyBorder="1" applyAlignment="1">
      <alignment horizontal="left" vertical="center" wrapText="1"/>
    </xf>
    <xf numFmtId="164" fontId="4" fillId="2" borderId="23" xfId="0" applyFont="1" applyFill="1" applyBorder="1" applyAlignment="1">
      <alignment horizontal="center" vertical="center" wrapText="1"/>
    </xf>
    <xf numFmtId="9" fontId="21" fillId="0" borderId="17" xfId="0" applyNumberFormat="1" applyFont="1" applyBorder="1" applyAlignment="1">
      <alignment horizontal="center" vertical="center" wrapText="1"/>
    </xf>
    <xf numFmtId="10" fontId="29" fillId="6" borderId="41" xfId="0" applyNumberFormat="1" applyFont="1" applyFill="1" applyBorder="1" applyAlignment="1">
      <alignment horizontal="center" vertical="center" wrapText="1"/>
    </xf>
    <xf numFmtId="9" fontId="21" fillId="0" borderId="24" xfId="0" applyNumberFormat="1" applyFont="1" applyBorder="1" applyAlignment="1">
      <alignment horizontal="center" vertical="center" wrapText="1"/>
    </xf>
    <xf numFmtId="164" fontId="20" fillId="2" borderId="24" xfId="0" applyFont="1" applyFill="1" applyBorder="1" applyAlignment="1">
      <alignment horizontal="center" vertical="center" wrapText="1"/>
    </xf>
    <xf numFmtId="164" fontId="4" fillId="2" borderId="12" xfId="0" applyFont="1" applyFill="1" applyBorder="1" applyAlignment="1">
      <alignment horizontal="left" vertical="center" wrapText="1"/>
    </xf>
    <xf numFmtId="164" fontId="4" fillId="2" borderId="17" xfId="0" applyFont="1" applyFill="1" applyBorder="1" applyAlignment="1">
      <alignment horizontal="center" vertical="center" wrapText="1"/>
    </xf>
    <xf numFmtId="164" fontId="20" fillId="2" borderId="11" xfId="0" applyFont="1" applyFill="1" applyBorder="1" applyAlignment="1">
      <alignment horizontal="center" vertical="center" wrapText="1"/>
    </xf>
    <xf numFmtId="164" fontId="20" fillId="2" borderId="12" xfId="0" applyFont="1" applyFill="1" applyBorder="1" applyAlignment="1">
      <alignment horizontal="center" vertical="center" wrapText="1"/>
    </xf>
    <xf numFmtId="164" fontId="4" fillId="2" borderId="17" xfId="0" applyFont="1" applyFill="1" applyBorder="1" applyAlignment="1">
      <alignment horizontal="left" vertical="center" wrapText="1"/>
    </xf>
    <xf numFmtId="164" fontId="4" fillId="2" borderId="18" xfId="0" applyFont="1" applyFill="1" applyBorder="1" applyAlignment="1">
      <alignment horizontal="center" vertical="center" wrapText="1"/>
    </xf>
    <xf numFmtId="164" fontId="8" fillId="2" borderId="27" xfId="0" applyFont="1" applyFill="1" applyBorder="1" applyAlignment="1">
      <alignment horizontal="left" vertical="center" wrapText="1"/>
    </xf>
    <xf numFmtId="164" fontId="8" fillId="2" borderId="15" xfId="0" applyFont="1" applyFill="1" applyBorder="1" applyAlignment="1">
      <alignment horizontal="left" vertical="center" wrapText="1"/>
    </xf>
    <xf numFmtId="164" fontId="4" fillId="2" borderId="11" xfId="0" applyFont="1" applyFill="1" applyBorder="1" applyAlignment="1">
      <alignment horizontal="left" vertical="center" wrapText="1"/>
    </xf>
    <xf numFmtId="164" fontId="20" fillId="2" borderId="36" xfId="0" applyFont="1" applyFill="1" applyBorder="1" applyAlignment="1">
      <alignment horizontal="center" vertical="center" wrapText="1"/>
    </xf>
    <xf numFmtId="164" fontId="4" fillId="2" borderId="19" xfId="0" applyFont="1" applyFill="1" applyBorder="1" applyAlignment="1">
      <alignment horizontal="left" vertical="center" wrapText="1"/>
    </xf>
    <xf numFmtId="164" fontId="4" fillId="2" borderId="27" xfId="0" applyFont="1" applyFill="1" applyBorder="1" applyAlignment="1">
      <alignment horizontal="center" vertical="center" wrapText="1"/>
    </xf>
    <xf numFmtId="9" fontId="21" fillId="0" borderId="27" xfId="0" applyNumberFormat="1" applyFont="1" applyBorder="1" applyAlignment="1">
      <alignment horizontal="center" vertical="center" wrapText="1"/>
    </xf>
    <xf numFmtId="164" fontId="4" fillId="2" borderId="15" xfId="0" applyFont="1" applyFill="1" applyBorder="1" applyAlignment="1">
      <alignment horizontal="center" vertical="center" wrapText="1"/>
    </xf>
    <xf numFmtId="9" fontId="21" fillId="0" borderId="15" xfId="0" applyNumberFormat="1" applyFont="1" applyBorder="1" applyAlignment="1">
      <alignment horizontal="center" vertical="center" wrapText="1"/>
    </xf>
    <xf numFmtId="164" fontId="30" fillId="3" borderId="0" xfId="0" applyFont="1" applyFill="1" applyAlignment="1">
      <alignment wrapText="1"/>
    </xf>
    <xf numFmtId="164" fontId="4" fillId="2" borderId="58" xfId="0" applyFont="1" applyFill="1" applyBorder="1" applyAlignment="1">
      <alignment horizontal="center" vertical="center" wrapText="1"/>
    </xf>
    <xf numFmtId="164" fontId="4" fillId="2" borderId="59" xfId="0" applyFont="1" applyFill="1" applyBorder="1" applyAlignment="1">
      <alignment horizontal="center" vertical="center" wrapText="1"/>
    </xf>
    <xf numFmtId="164" fontId="4" fillId="3" borderId="60" xfId="0" applyFont="1" applyFill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center" vertical="center"/>
    </xf>
    <xf numFmtId="1" fontId="4" fillId="3" borderId="61" xfId="0" applyNumberFormat="1" applyFont="1" applyFill="1" applyBorder="1" applyAlignment="1">
      <alignment horizontal="center" vertical="center" wrapText="1"/>
    </xf>
    <xf numFmtId="1" fontId="4" fillId="3" borderId="9" xfId="0" applyNumberFormat="1" applyFont="1" applyFill="1" applyBorder="1" applyAlignment="1">
      <alignment horizontal="center" wrapText="1"/>
    </xf>
    <xf numFmtId="164" fontId="18" fillId="0" borderId="60" xfId="0" applyFont="1" applyBorder="1" applyAlignment="1">
      <alignment horizontal="left" vertical="center" wrapText="1"/>
    </xf>
    <xf numFmtId="1" fontId="18" fillId="0" borderId="9" xfId="0" applyNumberFormat="1" applyFont="1" applyBorder="1" applyAlignment="1">
      <alignment horizontal="center" wrapText="1"/>
    </xf>
    <xf numFmtId="1" fontId="4" fillId="0" borderId="61" xfId="0" applyNumberFormat="1" applyFont="1" applyBorder="1" applyAlignment="1">
      <alignment horizontal="center" vertical="center" wrapText="1"/>
    </xf>
    <xf numFmtId="164" fontId="4" fillId="3" borderId="62" xfId="0" applyFont="1" applyFill="1" applyBorder="1" applyAlignment="1">
      <alignment horizontal="left" vertical="center" wrapText="1"/>
    </xf>
    <xf numFmtId="0" fontId="3" fillId="0" borderId="28" xfId="0" applyNumberFormat="1" applyFont="1" applyBorder="1" applyAlignment="1">
      <alignment horizontal="center" vertical="center"/>
    </xf>
    <xf numFmtId="1" fontId="4" fillId="3" borderId="33" xfId="0" applyNumberFormat="1" applyFont="1" applyFill="1" applyBorder="1" applyAlignment="1">
      <alignment horizontal="center" vertical="center" wrapText="1"/>
    </xf>
    <xf numFmtId="1" fontId="4" fillId="3" borderId="48" xfId="0" applyNumberFormat="1" applyFont="1" applyFill="1" applyBorder="1" applyAlignment="1">
      <alignment horizontal="center" wrapText="1"/>
    </xf>
    <xf numFmtId="164" fontId="3" fillId="3" borderId="1" xfId="0" applyFont="1" applyFill="1" applyBorder="1" applyAlignment="1">
      <alignment horizontal="left" vertical="center" wrapText="1"/>
    </xf>
    <xf numFmtId="0" fontId="3" fillId="0" borderId="29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7" xfId="0" applyNumberFormat="1" applyFont="1" applyFill="1" applyBorder="1" applyAlignment="1">
      <alignment horizontal="center" vertical="center" wrapText="1"/>
    </xf>
    <xf numFmtId="164" fontId="4" fillId="3" borderId="0" xfId="0" applyFont="1" applyFill="1" applyAlignment="1">
      <alignment wrapText="1"/>
    </xf>
    <xf numFmtId="164" fontId="4" fillId="3" borderId="0" xfId="0" applyFont="1" applyFill="1" applyAlignment="1">
      <alignment horizontal="left" vertical="center" wrapText="1"/>
    </xf>
    <xf numFmtId="164" fontId="4" fillId="3" borderId="0" xfId="0" applyFont="1" applyFill="1" applyAlignment="1">
      <alignment horizontal="center" wrapText="1"/>
    </xf>
    <xf numFmtId="164" fontId="4" fillId="2" borderId="63" xfId="0" applyFont="1" applyFill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164" fontId="4" fillId="3" borderId="64" xfId="0" applyFont="1" applyFill="1" applyBorder="1" applyAlignment="1">
      <alignment horizontal="left" vertical="center" wrapText="1"/>
    </xf>
    <xf numFmtId="1" fontId="4" fillId="0" borderId="28" xfId="0" applyNumberFormat="1" applyFont="1" applyBorder="1" applyAlignment="1">
      <alignment horizontal="center" vertical="center" wrapText="1"/>
    </xf>
    <xf numFmtId="0" fontId="4" fillId="3" borderId="28" xfId="0" applyNumberFormat="1" applyFont="1" applyFill="1" applyBorder="1" applyAlignment="1">
      <alignment horizontal="center" vertical="center" wrapText="1"/>
    </xf>
    <xf numFmtId="1" fontId="3" fillId="3" borderId="30" xfId="0" applyNumberFormat="1" applyFont="1" applyFill="1" applyBorder="1" applyAlignment="1">
      <alignment horizontal="center" vertical="center" wrapText="1"/>
    </xf>
    <xf numFmtId="0" fontId="3" fillId="3" borderId="15" xfId="0" applyNumberFormat="1" applyFont="1" applyFill="1" applyBorder="1" applyAlignment="1">
      <alignment horizontal="center" vertical="center" wrapText="1"/>
    </xf>
    <xf numFmtId="164" fontId="3" fillId="2" borderId="58" xfId="0" applyFont="1" applyFill="1" applyBorder="1" applyAlignment="1">
      <alignment horizontal="center" vertical="center" wrapText="1"/>
    </xf>
    <xf numFmtId="164" fontId="3" fillId="2" borderId="32" xfId="0" applyFont="1" applyFill="1" applyBorder="1" applyAlignment="1">
      <alignment horizontal="center" vertical="center" wrapText="1"/>
    </xf>
    <xf numFmtId="164" fontId="4" fillId="3" borderId="46" xfId="0" applyFont="1" applyFill="1" applyBorder="1" applyAlignment="1">
      <alignment horizontal="left" vertical="center" wrapText="1"/>
    </xf>
    <xf numFmtId="1" fontId="4" fillId="3" borderId="47" xfId="0" applyNumberFormat="1" applyFont="1" applyFill="1" applyBorder="1" applyAlignment="1">
      <alignment horizontal="center" vertical="center" wrapText="1"/>
    </xf>
    <xf numFmtId="1" fontId="4" fillId="3" borderId="35" xfId="0" applyNumberFormat="1" applyFont="1" applyFill="1" applyBorder="1" applyAlignment="1">
      <alignment horizontal="center" vertical="center" wrapText="1"/>
    </xf>
    <xf numFmtId="1" fontId="4" fillId="3" borderId="35" xfId="0" applyNumberFormat="1" applyFont="1" applyFill="1" applyBorder="1" applyAlignment="1">
      <alignment horizontal="center" wrapText="1"/>
    </xf>
    <xf numFmtId="1" fontId="4" fillId="0" borderId="35" xfId="0" applyNumberFormat="1" applyFont="1" applyBorder="1" applyAlignment="1">
      <alignment horizontal="center" vertical="center" wrapText="1"/>
    </xf>
    <xf numFmtId="1" fontId="4" fillId="3" borderId="59" xfId="0" applyNumberFormat="1" applyFont="1" applyFill="1" applyBorder="1" applyAlignment="1">
      <alignment horizontal="center" vertical="center" wrapText="1"/>
    </xf>
    <xf numFmtId="1" fontId="4" fillId="3" borderId="48" xfId="0" applyNumberFormat="1" applyFont="1" applyFill="1" applyBorder="1" applyAlignment="1">
      <alignment horizontal="center" vertical="center" wrapText="1"/>
    </xf>
    <xf numFmtId="164" fontId="3" fillId="3" borderId="58" xfId="0" applyFont="1" applyFill="1" applyBorder="1" applyAlignment="1">
      <alignment horizontal="left" vertical="center" wrapText="1"/>
    </xf>
    <xf numFmtId="1" fontId="3" fillId="3" borderId="59" xfId="0" applyNumberFormat="1" applyFont="1" applyFill="1" applyBorder="1" applyAlignment="1">
      <alignment horizontal="center" vertical="center" wrapText="1"/>
    </xf>
    <xf numFmtId="164" fontId="3" fillId="2" borderId="59" xfId="0" applyFont="1" applyFill="1" applyBorder="1" applyAlignment="1">
      <alignment horizontal="center" vertical="center" wrapText="1"/>
    </xf>
    <xf numFmtId="164" fontId="3" fillId="2" borderId="66" xfId="0" applyFont="1" applyFill="1" applyBorder="1" applyAlignment="1">
      <alignment horizontal="center" wrapText="1"/>
    </xf>
    <xf numFmtId="1" fontId="4" fillId="3" borderId="47" xfId="0" applyNumberFormat="1" applyFont="1" applyFill="1" applyBorder="1" applyAlignment="1">
      <alignment horizontal="center" wrapText="1"/>
    </xf>
    <xf numFmtId="164" fontId="4" fillId="2" borderId="8" xfId="0" applyFont="1" applyFill="1" applyBorder="1" applyAlignment="1">
      <alignment horizontal="center" vertical="center" wrapText="1"/>
    </xf>
    <xf numFmtId="1" fontId="4" fillId="3" borderId="34" xfId="0" applyNumberFormat="1" applyFont="1" applyFill="1" applyBorder="1" applyAlignment="1">
      <alignment horizontal="center" wrapText="1"/>
    </xf>
    <xf numFmtId="1" fontId="4" fillId="3" borderId="18" xfId="0" applyNumberFormat="1" applyFont="1" applyFill="1" applyBorder="1" applyAlignment="1">
      <alignment horizontal="center" wrapText="1"/>
    </xf>
    <xf numFmtId="164" fontId="4" fillId="2" borderId="12" xfId="0" applyFont="1" applyFill="1" applyBorder="1" applyAlignment="1">
      <alignment horizontal="center" vertical="center" wrapText="1"/>
    </xf>
    <xf numFmtId="164" fontId="20" fillId="3" borderId="0" xfId="0" applyFont="1" applyFill="1" applyAlignment="1">
      <alignment wrapText="1"/>
    </xf>
    <xf numFmtId="171" fontId="29" fillId="6" borderId="41" xfId="0" applyNumberFormat="1" applyFont="1" applyFill="1" applyBorder="1" applyAlignment="1">
      <alignment horizontal="center" vertical="center" wrapText="1"/>
    </xf>
    <xf numFmtId="1" fontId="21" fillId="0" borderId="17" xfId="0" applyNumberFormat="1" applyFont="1" applyBorder="1" applyAlignment="1">
      <alignment horizontal="center" vertical="center" wrapText="1"/>
    </xf>
    <xf numFmtId="1" fontId="29" fillId="6" borderId="41" xfId="0" applyNumberFormat="1" applyFont="1" applyFill="1" applyBorder="1" applyAlignment="1">
      <alignment horizontal="center" vertical="center" wrapText="1"/>
    </xf>
    <xf numFmtId="9" fontId="31" fillId="5" borderId="18" xfId="0" applyNumberFormat="1" applyFont="1" applyFill="1" applyBorder="1" applyAlignment="1">
      <alignment horizontal="center" vertical="center" wrapText="1"/>
    </xf>
    <xf numFmtId="9" fontId="31" fillId="6" borderId="18" xfId="0" applyNumberFormat="1" applyFont="1" applyFill="1" applyBorder="1" applyAlignment="1">
      <alignment horizontal="center" vertical="center" wrapText="1"/>
    </xf>
    <xf numFmtId="10" fontId="29" fillId="5" borderId="41" xfId="0" applyNumberFormat="1" applyFont="1" applyFill="1" applyBorder="1" applyAlignment="1">
      <alignment horizontal="center" vertical="center" wrapText="1"/>
    </xf>
    <xf numFmtId="1" fontId="29" fillId="5" borderId="41" xfId="0" applyNumberFormat="1" applyFont="1" applyFill="1" applyBorder="1" applyAlignment="1">
      <alignment horizontal="center" vertical="center" wrapText="1"/>
    </xf>
    <xf numFmtId="10" fontId="29" fillId="6" borderId="42" xfId="0" applyNumberFormat="1" applyFont="1" applyFill="1" applyBorder="1" applyAlignment="1">
      <alignment horizontal="center" vertical="center" wrapText="1"/>
    </xf>
    <xf numFmtId="171" fontId="29" fillId="6" borderId="42" xfId="0" applyNumberFormat="1" applyFont="1" applyFill="1" applyBorder="1" applyAlignment="1">
      <alignment horizontal="center" vertical="center" wrapText="1"/>
    </xf>
    <xf numFmtId="1" fontId="21" fillId="0" borderId="27" xfId="0" applyNumberFormat="1" applyFont="1" applyBorder="1" applyAlignment="1">
      <alignment horizontal="center" vertical="center" wrapText="1"/>
    </xf>
    <xf numFmtId="10" fontId="29" fillId="6" borderId="2" xfId="0" applyNumberFormat="1" applyFont="1" applyFill="1" applyBorder="1" applyAlignment="1">
      <alignment horizontal="center" vertical="center" wrapText="1"/>
    </xf>
    <xf numFmtId="1" fontId="21" fillId="0" borderId="15" xfId="0" applyNumberFormat="1" applyFont="1" applyBorder="1" applyAlignment="1">
      <alignment horizontal="center" vertical="center" wrapText="1"/>
    </xf>
    <xf numFmtId="10" fontId="29" fillId="5" borderId="2" xfId="0" applyNumberFormat="1" applyFont="1" applyFill="1" applyBorder="1" applyAlignment="1">
      <alignment horizontal="center" vertical="center" wrapText="1"/>
    </xf>
    <xf numFmtId="10" fontId="0" fillId="3" borderId="0" xfId="0" applyNumberFormat="1" applyFill="1" applyAlignment="1">
      <alignment horizontal="left" wrapText="1"/>
    </xf>
    <xf numFmtId="164" fontId="4" fillId="2" borderId="55" xfId="0" applyFont="1" applyFill="1" applyBorder="1" applyAlignment="1">
      <alignment horizontal="center" vertical="center" wrapText="1"/>
    </xf>
    <xf numFmtId="164" fontId="18" fillId="0" borderId="34" xfId="0" applyFont="1" applyBorder="1" applyAlignment="1">
      <alignment horizontal="left" wrapText="1"/>
    </xf>
    <xf numFmtId="164" fontId="18" fillId="0" borderId="41" xfId="0" applyFont="1" applyBorder="1" applyAlignment="1">
      <alignment horizontal="left" wrapText="1"/>
    </xf>
    <xf numFmtId="164" fontId="18" fillId="0" borderId="18" xfId="0" applyFont="1" applyBorder="1" applyAlignment="1">
      <alignment horizontal="left" wrapText="1"/>
    </xf>
    <xf numFmtId="164" fontId="4" fillId="3" borderId="34" xfId="0" applyFont="1" applyFill="1" applyBorder="1" applyAlignment="1">
      <alignment horizontal="center" wrapText="1"/>
    </xf>
    <xf numFmtId="164" fontId="4" fillId="3" borderId="18" xfId="0" applyFont="1" applyFill="1" applyBorder="1" applyAlignment="1">
      <alignment horizontal="center" wrapText="1"/>
    </xf>
    <xf numFmtId="9" fontId="4" fillId="3" borderId="0" xfId="2" applyFont="1" applyFill="1" applyAlignment="1">
      <alignment horizontal="left" vertical="center" wrapText="1"/>
    </xf>
    <xf numFmtId="164" fontId="20" fillId="2" borderId="1" xfId="0" applyFont="1" applyFill="1" applyBorder="1" applyAlignment="1">
      <alignment vertical="center"/>
    </xf>
    <xf numFmtId="164" fontId="20" fillId="2" borderId="2" xfId="0" applyFont="1" applyFill="1" applyBorder="1" applyAlignment="1">
      <alignment vertical="center"/>
    </xf>
    <xf numFmtId="164" fontId="20" fillId="2" borderId="3" xfId="0" applyFont="1" applyFill="1" applyBorder="1" applyAlignment="1">
      <alignment vertical="center"/>
    </xf>
    <xf numFmtId="164" fontId="3" fillId="2" borderId="1" xfId="0" applyFont="1" applyFill="1" applyBorder="1" applyAlignment="1">
      <alignment horizontal="left" vertical="center"/>
    </xf>
    <xf numFmtId="164" fontId="3" fillId="2" borderId="15" xfId="0" applyFont="1" applyFill="1" applyBorder="1" applyAlignment="1">
      <alignment horizontal="center"/>
    </xf>
    <xf numFmtId="164" fontId="3" fillId="2" borderId="3" xfId="0" applyFont="1" applyFill="1" applyBorder="1" applyAlignment="1">
      <alignment horizontal="center"/>
    </xf>
    <xf numFmtId="164" fontId="3" fillId="2" borderId="13" xfId="0" applyFont="1" applyFill="1" applyBorder="1" applyAlignment="1">
      <alignment horizontal="left" vertical="center"/>
    </xf>
    <xf numFmtId="164" fontId="3" fillId="7" borderId="5" xfId="0" applyFont="1" applyFill="1" applyBorder="1" applyAlignment="1">
      <alignment horizontal="center" vertical="center"/>
    </xf>
    <xf numFmtId="164" fontId="3" fillId="7" borderId="47" xfId="0" applyFont="1" applyFill="1" applyBorder="1" applyAlignment="1">
      <alignment horizontal="center" wrapText="1"/>
    </xf>
    <xf numFmtId="164" fontId="3" fillId="7" borderId="7" xfId="0" applyFont="1" applyFill="1" applyBorder="1" applyAlignment="1">
      <alignment horizontal="center" wrapText="1"/>
    </xf>
    <xf numFmtId="1" fontId="32" fillId="0" borderId="18" xfId="0" applyNumberFormat="1" applyFont="1" applyBorder="1" applyAlignment="1">
      <alignment horizontal="center" vertical="center" wrapText="1"/>
    </xf>
    <xf numFmtId="1" fontId="21" fillId="0" borderId="18" xfId="0" applyNumberFormat="1" applyFont="1" applyBorder="1" applyAlignment="1">
      <alignment horizontal="center" vertical="center" wrapText="1"/>
    </xf>
    <xf numFmtId="1" fontId="4" fillId="0" borderId="60" xfId="0" applyNumberFormat="1" applyFont="1" applyBorder="1" applyAlignment="1">
      <alignment horizontal="center" vertical="center" wrapText="1"/>
    </xf>
    <xf numFmtId="1" fontId="33" fillId="3" borderId="9" xfId="0" applyNumberFormat="1" applyFont="1" applyFill="1" applyBorder="1" applyAlignment="1">
      <alignment horizontal="center" wrapText="1"/>
    </xf>
    <xf numFmtId="1" fontId="32" fillId="3" borderId="10" xfId="0" applyNumberFormat="1" applyFont="1" applyFill="1" applyBorder="1" applyAlignment="1">
      <alignment horizontal="center" wrapText="1"/>
    </xf>
    <xf numFmtId="1" fontId="32" fillId="0" borderId="21" xfId="0" applyNumberFormat="1" applyFont="1" applyBorder="1" applyAlignment="1">
      <alignment horizontal="center" vertical="center" wrapText="1"/>
    </xf>
    <xf numFmtId="1" fontId="21" fillId="0" borderId="21" xfId="0" applyNumberFormat="1" applyFont="1" applyBorder="1" applyAlignment="1">
      <alignment horizontal="center" vertical="center" wrapText="1"/>
    </xf>
    <xf numFmtId="164" fontId="4" fillId="3" borderId="19" xfId="0" applyFont="1" applyFill="1" applyBorder="1" applyAlignment="1">
      <alignment horizontal="left" vertical="center" wrapText="1"/>
    </xf>
    <xf numFmtId="1" fontId="33" fillId="3" borderId="28" xfId="0" applyNumberFormat="1" applyFont="1" applyFill="1" applyBorder="1" applyAlignment="1">
      <alignment horizontal="center" wrapText="1"/>
    </xf>
    <xf numFmtId="1" fontId="32" fillId="3" borderId="67" xfId="0" applyNumberFormat="1" applyFont="1" applyFill="1" applyBorder="1" applyAlignment="1">
      <alignment horizontal="center" wrapText="1"/>
    </xf>
    <xf numFmtId="1" fontId="21" fillId="0" borderId="3" xfId="0" applyNumberFormat="1" applyFont="1" applyBorder="1" applyAlignment="1">
      <alignment horizontal="center" vertical="center" wrapText="1"/>
    </xf>
    <xf numFmtId="1" fontId="3" fillId="3" borderId="29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21" fillId="3" borderId="15" xfId="0" applyNumberFormat="1" applyFont="1" applyFill="1" applyBorder="1" applyAlignment="1">
      <alignment horizontal="center" wrapText="1"/>
    </xf>
    <xf numFmtId="164" fontId="4" fillId="3" borderId="0" xfId="0" applyFont="1" applyFill="1" applyAlignment="1">
      <alignment horizontal="left" wrapText="1"/>
    </xf>
    <xf numFmtId="164" fontId="3" fillId="2" borderId="33" xfId="0" applyFont="1" applyFill="1" applyBorder="1" applyAlignment="1">
      <alignment horizontal="center" vertical="center" wrapText="1"/>
    </xf>
    <xf numFmtId="1" fontId="4" fillId="3" borderId="28" xfId="0" applyNumberFormat="1" applyFont="1" applyFill="1" applyBorder="1" applyAlignment="1">
      <alignment horizontal="center" wrapText="1"/>
    </xf>
    <xf numFmtId="1" fontId="3" fillId="3" borderId="63" xfId="0" applyNumberFormat="1" applyFont="1" applyFill="1" applyBorder="1" applyAlignment="1">
      <alignment horizontal="center" vertical="center" wrapText="1"/>
    </xf>
    <xf numFmtId="1" fontId="3" fillId="3" borderId="15" xfId="0" applyNumberFormat="1" applyFont="1" applyFill="1" applyBorder="1" applyAlignment="1">
      <alignment horizontal="center" wrapText="1"/>
    </xf>
    <xf numFmtId="16" fontId="4" fillId="3" borderId="0" xfId="0" applyNumberFormat="1" applyFont="1" applyFill="1" applyAlignment="1">
      <alignment horizontal="left" vertical="center" wrapText="1"/>
    </xf>
    <xf numFmtId="20" fontId="4" fillId="3" borderId="0" xfId="0" applyNumberFormat="1" applyFont="1" applyFill="1" applyAlignment="1">
      <alignment horizontal="center" vertical="center" wrapText="1"/>
    </xf>
    <xf numFmtId="20" fontId="4" fillId="3" borderId="0" xfId="0" applyNumberFormat="1" applyFont="1" applyFill="1" applyAlignment="1">
      <alignment wrapText="1"/>
    </xf>
    <xf numFmtId="164" fontId="3" fillId="2" borderId="32" xfId="0" applyFont="1" applyFill="1" applyBorder="1" applyAlignment="1">
      <alignment horizontal="center" wrapText="1"/>
    </xf>
    <xf numFmtId="1" fontId="4" fillId="3" borderId="47" xfId="0" applyNumberFormat="1" applyFont="1" applyFill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4" fontId="4" fillId="2" borderId="19" xfId="0" applyFont="1" applyFill="1" applyBorder="1" applyAlignment="1">
      <alignment horizontal="center" vertical="center" wrapText="1"/>
    </xf>
    <xf numFmtId="164" fontId="4" fillId="0" borderId="0" xfId="0" applyFont="1" applyAlignment="1">
      <alignment wrapText="1"/>
    </xf>
    <xf numFmtId="164" fontId="3" fillId="0" borderId="0" xfId="0" applyFont="1" applyAlignment="1">
      <alignment horizontal="center" wrapText="1"/>
    </xf>
    <xf numFmtId="1" fontId="4" fillId="3" borderId="28" xfId="0" applyNumberFormat="1" applyFont="1" applyFill="1" applyBorder="1" applyAlignment="1">
      <alignment horizontal="center" vertical="center"/>
    </xf>
    <xf numFmtId="1" fontId="4" fillId="3" borderId="48" xfId="0" applyNumberFormat="1" applyFont="1" applyFill="1" applyBorder="1" applyAlignment="1">
      <alignment horizontal="center" vertical="center"/>
    </xf>
    <xf numFmtId="1" fontId="3" fillId="3" borderId="38" xfId="0" applyNumberFormat="1" applyFont="1" applyFill="1" applyBorder="1" applyAlignment="1">
      <alignment horizontal="center" vertical="center"/>
    </xf>
    <xf numFmtId="1" fontId="3" fillId="3" borderId="70" xfId="0" applyNumberFormat="1" applyFont="1" applyFill="1" applyBorder="1" applyAlignment="1">
      <alignment horizontal="center" vertical="center"/>
    </xf>
    <xf numFmtId="16" fontId="4" fillId="3" borderId="0" xfId="0" applyNumberFormat="1" applyFont="1" applyFill="1" applyAlignment="1">
      <alignment horizontal="left" wrapText="1"/>
    </xf>
    <xf numFmtId="164" fontId="23" fillId="8" borderId="14" xfId="0" applyFont="1" applyFill="1" applyBorder="1" applyAlignment="1">
      <alignment horizontal="center" vertical="center" wrapText="1"/>
    </xf>
    <xf numFmtId="164" fontId="18" fillId="0" borderId="9" xfId="0" applyFont="1" applyBorder="1" applyAlignment="1">
      <alignment horizontal="center" wrapText="1"/>
    </xf>
    <xf numFmtId="164" fontId="4" fillId="3" borderId="48" xfId="0" applyFont="1" applyFill="1" applyBorder="1" applyAlignment="1">
      <alignment horizontal="center" wrapText="1"/>
    </xf>
    <xf numFmtId="0" fontId="3" fillId="0" borderId="15" xfId="0" applyNumberFormat="1" applyFont="1" applyBorder="1" applyAlignment="1">
      <alignment horizontal="center" vertical="center"/>
    </xf>
    <xf numFmtId="0" fontId="3" fillId="3" borderId="71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164" fontId="4" fillId="3" borderId="29" xfId="0" applyFont="1" applyFill="1" applyBorder="1" applyAlignment="1">
      <alignment horizontal="left" vertical="center" wrapText="1"/>
    </xf>
    <xf numFmtId="164" fontId="4" fillId="2" borderId="13" xfId="0" applyFont="1" applyFill="1" applyBorder="1" applyAlignment="1">
      <alignment horizontal="center" vertical="center" wrapText="1"/>
    </xf>
    <xf numFmtId="164" fontId="4" fillId="2" borderId="70" xfId="0" applyFont="1" applyFill="1" applyBorder="1" applyAlignment="1">
      <alignment horizontal="center" vertical="center" wrapText="1"/>
    </xf>
    <xf numFmtId="0" fontId="32" fillId="0" borderId="35" xfId="0" applyNumberFormat="1" applyFont="1" applyBorder="1" applyAlignment="1">
      <alignment horizontal="center"/>
    </xf>
    <xf numFmtId="0" fontId="32" fillId="3" borderId="9" xfId="0" applyNumberFormat="1" applyFont="1" applyFill="1" applyBorder="1" applyAlignment="1">
      <alignment horizontal="center" wrapText="1"/>
    </xf>
    <xf numFmtId="0" fontId="32" fillId="3" borderId="47" xfId="0" applyNumberFormat="1" applyFont="1" applyFill="1" applyBorder="1" applyAlignment="1">
      <alignment horizontal="center" wrapText="1"/>
    </xf>
    <xf numFmtId="0" fontId="32" fillId="0" borderId="9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3" borderId="28" xfId="0" applyNumberFormat="1" applyFont="1" applyFill="1" applyBorder="1" applyAlignment="1">
      <alignment horizontal="center" wrapText="1"/>
    </xf>
    <xf numFmtId="0" fontId="32" fillId="3" borderId="48" xfId="0" applyNumberFormat="1" applyFont="1" applyFill="1" applyBorder="1" applyAlignment="1">
      <alignment horizontal="center" wrapText="1"/>
    </xf>
    <xf numFmtId="1" fontId="3" fillId="3" borderId="38" xfId="0" applyNumberFormat="1" applyFont="1" applyFill="1" applyBorder="1" applyAlignment="1">
      <alignment horizontal="center" vertical="center" wrapText="1"/>
    </xf>
    <xf numFmtId="1" fontId="3" fillId="3" borderId="70" xfId="0" applyNumberFormat="1" applyFont="1" applyFill="1" applyBorder="1" applyAlignment="1">
      <alignment horizontal="center" vertical="center" wrapText="1"/>
    </xf>
    <xf numFmtId="164" fontId="4" fillId="3" borderId="72" xfId="0" applyFont="1" applyFill="1" applyBorder="1" applyAlignment="1">
      <alignment horizontal="left" vertical="center" wrapText="1"/>
    </xf>
    <xf numFmtId="0" fontId="21" fillId="0" borderId="17" xfId="0" applyNumberFormat="1" applyFont="1" applyBorder="1" applyAlignment="1">
      <alignment horizontal="center" vertical="center" wrapText="1"/>
    </xf>
    <xf numFmtId="0" fontId="29" fillId="6" borderId="41" xfId="0" applyNumberFormat="1" applyFont="1" applyFill="1" applyBorder="1" applyAlignment="1">
      <alignment horizontal="center" vertical="center" wrapText="1"/>
    </xf>
    <xf numFmtId="0" fontId="29" fillId="5" borderId="41" xfId="0" applyNumberFormat="1" applyFont="1" applyFill="1" applyBorder="1" applyAlignment="1">
      <alignment horizontal="center" vertical="center" wrapText="1"/>
    </xf>
    <xf numFmtId="0" fontId="21" fillId="0" borderId="27" xfId="0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 vertical="center" wrapText="1"/>
    </xf>
    <xf numFmtId="164" fontId="18" fillId="0" borderId="61" xfId="0" applyFont="1" applyBorder="1" applyAlignment="1">
      <alignment horizontal="center" wrapText="1"/>
    </xf>
    <xf numFmtId="164" fontId="4" fillId="3" borderId="51" xfId="0" applyFont="1" applyFill="1" applyBorder="1" applyAlignment="1">
      <alignment horizontal="left" wrapText="1"/>
    </xf>
    <xf numFmtId="0" fontId="3" fillId="3" borderId="30" xfId="0" applyNumberFormat="1" applyFont="1" applyFill="1" applyBorder="1" applyAlignment="1">
      <alignment horizontal="center" vertical="center" wrapText="1"/>
    </xf>
    <xf numFmtId="164" fontId="4" fillId="2" borderId="13" xfId="0" applyFont="1" applyFill="1" applyBorder="1" applyAlignment="1">
      <alignment horizontal="left" vertical="center"/>
    </xf>
    <xf numFmtId="164" fontId="4" fillId="7" borderId="5" xfId="0" applyFont="1" applyFill="1" applyBorder="1" applyAlignment="1">
      <alignment horizontal="center" vertical="center"/>
    </xf>
    <xf numFmtId="164" fontId="4" fillId="7" borderId="47" xfId="0" applyFont="1" applyFill="1" applyBorder="1" applyAlignment="1">
      <alignment horizontal="center" wrapText="1"/>
    </xf>
    <xf numFmtId="164" fontId="4" fillId="7" borderId="7" xfId="0" applyFont="1" applyFill="1" applyBorder="1" applyAlignment="1">
      <alignment horizontal="center" wrapText="1"/>
    </xf>
    <xf numFmtId="1" fontId="4" fillId="0" borderId="17" xfId="0" applyNumberFormat="1" applyFont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 wrapText="1"/>
    </xf>
    <xf numFmtId="0" fontId="4" fillId="0" borderId="60" xfId="0" applyNumberFormat="1" applyFont="1" applyBorder="1" applyAlignment="1">
      <alignment horizontal="center" vertical="center" wrapText="1"/>
    </xf>
    <xf numFmtId="0" fontId="33" fillId="3" borderId="9" xfId="0" applyNumberFormat="1" applyFont="1" applyFill="1" applyBorder="1" applyAlignment="1">
      <alignment horizontal="center" wrapText="1"/>
    </xf>
    <xf numFmtId="0" fontId="32" fillId="3" borderId="10" xfId="0" applyNumberFormat="1" applyFont="1" applyFill="1" applyBorder="1" applyAlignment="1">
      <alignment horizontal="center" wrapText="1"/>
    </xf>
    <xf numFmtId="1" fontId="4" fillId="0" borderId="18" xfId="0" applyNumberFormat="1" applyFont="1" applyBorder="1" applyAlignment="1">
      <alignment horizontal="center" vertical="center" wrapText="1"/>
    </xf>
    <xf numFmtId="1" fontId="32" fillId="0" borderId="27" xfId="0" applyNumberFormat="1" applyFont="1" applyBorder="1" applyAlignment="1">
      <alignment horizontal="center" vertical="center" wrapText="1"/>
    </xf>
    <xf numFmtId="0" fontId="33" fillId="3" borderId="28" xfId="0" applyNumberFormat="1" applyFont="1" applyFill="1" applyBorder="1" applyAlignment="1">
      <alignment horizontal="center" wrapText="1"/>
    </xf>
    <xf numFmtId="1" fontId="21" fillId="3" borderId="37" xfId="0" applyNumberFormat="1" applyFont="1" applyFill="1" applyBorder="1" applyAlignment="1">
      <alignment horizontal="center" vertical="center" wrapText="1"/>
    </xf>
    <xf numFmtId="1" fontId="21" fillId="3" borderId="38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21" fillId="3" borderId="15" xfId="0" applyNumberFormat="1" applyFont="1" applyFill="1" applyBorder="1" applyAlignment="1">
      <alignment horizontal="center" vertical="center" wrapText="1"/>
    </xf>
    <xf numFmtId="164" fontId="3" fillId="2" borderId="55" xfId="0" applyFont="1" applyFill="1" applyBorder="1" applyAlignment="1">
      <alignment horizontal="center" vertical="center" wrapText="1"/>
    </xf>
    <xf numFmtId="164" fontId="3" fillId="2" borderId="56" xfId="0" applyFont="1" applyFill="1" applyBorder="1" applyAlignment="1">
      <alignment horizontal="center" vertical="center" wrapText="1"/>
    </xf>
    <xf numFmtId="0" fontId="4" fillId="3" borderId="47" xfId="0" applyNumberFormat="1" applyFont="1" applyFill="1" applyBorder="1" applyAlignment="1">
      <alignment horizontal="center" wrapText="1"/>
    </xf>
    <xf numFmtId="0" fontId="4" fillId="3" borderId="9" xfId="0" applyNumberFormat="1" applyFont="1" applyFill="1" applyBorder="1" applyAlignment="1">
      <alignment horizontal="center" wrapText="1"/>
    </xf>
    <xf numFmtId="0" fontId="4" fillId="3" borderId="41" xfId="0" applyNumberFormat="1" applyFont="1" applyFill="1" applyBorder="1" applyAlignment="1">
      <alignment wrapText="1"/>
    </xf>
    <xf numFmtId="0" fontId="4" fillId="3" borderId="18" xfId="0" applyNumberFormat="1" applyFont="1" applyFill="1" applyBorder="1" applyAlignment="1">
      <alignment wrapText="1"/>
    </xf>
    <xf numFmtId="0" fontId="4" fillId="3" borderId="48" xfId="0" applyNumberFormat="1" applyFont="1" applyFill="1" applyBorder="1" applyAlignment="1">
      <alignment horizontal="center" wrapText="1"/>
    </xf>
    <xf numFmtId="0" fontId="4" fillId="3" borderId="65" xfId="0" applyNumberFormat="1" applyFont="1" applyFill="1" applyBorder="1" applyAlignment="1">
      <alignment wrapText="1"/>
    </xf>
    <xf numFmtId="0" fontId="4" fillId="3" borderId="45" xfId="0" applyNumberFormat="1" applyFont="1" applyFill="1" applyBorder="1" applyAlignment="1">
      <alignment wrapText="1"/>
    </xf>
    <xf numFmtId="164" fontId="4" fillId="3" borderId="55" xfId="0" applyFont="1" applyFill="1" applyBorder="1" applyAlignment="1">
      <alignment wrapText="1"/>
    </xf>
    <xf numFmtId="164" fontId="4" fillId="3" borderId="56" xfId="0" applyFont="1" applyFill="1" applyBorder="1" applyAlignment="1">
      <alignment wrapText="1"/>
    </xf>
    <xf numFmtId="9" fontId="31" fillId="3" borderId="0" xfId="0" applyNumberFormat="1" applyFont="1" applyFill="1" applyAlignment="1">
      <alignment horizontal="center" vertical="center" wrapText="1"/>
    </xf>
    <xf numFmtId="164" fontId="4" fillId="3" borderId="0" xfId="0" applyFont="1" applyFill="1" applyAlignment="1">
      <alignment horizontal="center" vertical="center" wrapText="1"/>
    </xf>
    <xf numFmtId="164" fontId="4" fillId="0" borderId="0" xfId="0" applyFont="1" applyAlignment="1">
      <alignment horizontal="center" vertical="center" wrapText="1"/>
    </xf>
    <xf numFmtId="10" fontId="29" fillId="3" borderId="0" xfId="0" applyNumberFormat="1" applyFont="1" applyFill="1" applyAlignment="1">
      <alignment horizontal="center" vertical="center" wrapText="1"/>
    </xf>
    <xf numFmtId="164" fontId="3" fillId="3" borderId="0" xfId="0" applyFont="1" applyFill="1" applyAlignment="1">
      <alignment horizontal="center" vertical="center" wrapText="1"/>
    </xf>
    <xf numFmtId="164" fontId="4" fillId="2" borderId="26" xfId="0" applyFont="1" applyFill="1" applyBorder="1" applyAlignment="1">
      <alignment horizontal="center" vertical="center" wrapText="1"/>
    </xf>
    <xf numFmtId="164" fontId="3" fillId="2" borderId="29" xfId="0" applyFont="1" applyFill="1" applyBorder="1" applyAlignment="1">
      <alignment horizontal="center" vertical="center" wrapText="1"/>
    </xf>
    <xf numFmtId="1" fontId="3" fillId="3" borderId="35" xfId="0" applyNumberFormat="1" applyFont="1" applyFill="1" applyBorder="1" applyAlignment="1">
      <alignment horizontal="center" vertical="center"/>
    </xf>
    <xf numFmtId="164" fontId="4" fillId="2" borderId="32" xfId="0" applyFont="1" applyFill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 wrapText="1"/>
    </xf>
    <xf numFmtId="1" fontId="32" fillId="0" borderId="17" xfId="0" applyNumberFormat="1" applyFont="1" applyBorder="1" applyAlignment="1">
      <alignment horizontal="center" vertical="center" wrapText="1"/>
    </xf>
    <xf numFmtId="1" fontId="32" fillId="0" borderId="20" xfId="0" applyNumberFormat="1" applyFont="1" applyBorder="1" applyAlignment="1">
      <alignment horizontal="center" vertical="center" wrapText="1"/>
    </xf>
    <xf numFmtId="164" fontId="3" fillId="3" borderId="13" xfId="0" applyFont="1" applyFill="1" applyBorder="1" applyAlignment="1">
      <alignment horizontal="left" vertical="center" wrapText="1"/>
    </xf>
    <xf numFmtId="1" fontId="3" fillId="3" borderId="15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0" fontId="29" fillId="5" borderId="15" xfId="0" applyNumberFormat="1" applyFont="1" applyFill="1" applyBorder="1" applyAlignment="1">
      <alignment horizontal="center" vertical="center" wrapText="1"/>
    </xf>
    <xf numFmtId="164" fontId="3" fillId="2" borderId="14" xfId="0" applyFont="1" applyFill="1" applyBorder="1" applyAlignment="1">
      <alignment horizontal="center"/>
    </xf>
    <xf numFmtId="164" fontId="3" fillId="2" borderId="7" xfId="0" applyFont="1" applyFill="1" applyBorder="1" applyAlignment="1">
      <alignment horizontal="center"/>
    </xf>
    <xf numFmtId="1" fontId="34" fillId="3" borderId="9" xfId="0" applyNumberFormat="1" applyFont="1" applyFill="1" applyBorder="1" applyAlignment="1">
      <alignment horizontal="center" wrapText="1"/>
    </xf>
    <xf numFmtId="164" fontId="4" fillId="3" borderId="41" xfId="0" applyFont="1" applyFill="1" applyBorder="1" applyAlignment="1">
      <alignment horizontal="left" vertical="center" wrapText="1"/>
    </xf>
    <xf numFmtId="0" fontId="32" fillId="3" borderId="67" xfId="0" applyNumberFormat="1" applyFont="1" applyFill="1" applyBorder="1" applyAlignment="1">
      <alignment horizont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21" fillId="3" borderId="15" xfId="0" applyNumberFormat="1" applyFont="1" applyFill="1" applyBorder="1" applyAlignment="1">
      <alignment horizontal="center" wrapText="1"/>
    </xf>
    <xf numFmtId="0" fontId="4" fillId="3" borderId="39" xfId="0" applyNumberFormat="1" applyFont="1" applyFill="1" applyBorder="1" applyAlignment="1">
      <alignment wrapText="1"/>
    </xf>
    <xf numFmtId="0" fontId="4" fillId="3" borderId="40" xfId="0" applyNumberFormat="1" applyFont="1" applyFill="1" applyBorder="1" applyAlignment="1">
      <alignment wrapText="1"/>
    </xf>
    <xf numFmtId="0" fontId="32" fillId="3" borderId="41" xfId="0" applyNumberFormat="1" applyFont="1" applyFill="1" applyBorder="1" applyAlignment="1">
      <alignment wrapText="1"/>
    </xf>
    <xf numFmtId="0" fontId="4" fillId="3" borderId="28" xfId="0" applyNumberFormat="1" applyFont="1" applyFill="1" applyBorder="1" applyAlignment="1">
      <alignment horizontal="center" wrapText="1"/>
    </xf>
    <xf numFmtId="164" fontId="4" fillId="3" borderId="13" xfId="0" applyFont="1" applyFill="1" applyBorder="1" applyAlignment="1">
      <alignment horizontal="left" vertical="center" wrapText="1"/>
    </xf>
    <xf numFmtId="0" fontId="3" fillId="3" borderId="15" xfId="0" applyNumberFormat="1" applyFont="1" applyFill="1" applyBorder="1" applyAlignment="1">
      <alignment horizontal="center" wrapText="1"/>
    </xf>
    <xf numFmtId="1" fontId="3" fillId="3" borderId="59" xfId="0" applyNumberFormat="1" applyFont="1" applyFill="1" applyBorder="1" applyAlignment="1">
      <alignment horizontal="center" vertical="center"/>
    </xf>
    <xf numFmtId="164" fontId="23" fillId="6" borderId="14" xfId="0" applyFont="1" applyFill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164" fontId="25" fillId="3" borderId="0" xfId="0" applyFont="1" applyFill="1" applyAlignment="1">
      <alignment horizontal="left" wrapText="1"/>
    </xf>
    <xf numFmtId="17" fontId="26" fillId="3" borderId="0" xfId="0" applyNumberFormat="1" applyFont="1" applyFill="1" applyAlignment="1">
      <alignment horizontal="left" wrapText="1"/>
    </xf>
    <xf numFmtId="164" fontId="27" fillId="2" borderId="29" xfId="0" applyFont="1" applyFill="1" applyBorder="1" applyAlignment="1">
      <alignment horizontal="center" vertical="center" wrapText="1"/>
    </xf>
    <xf numFmtId="164" fontId="27" fillId="2" borderId="38" xfId="0" applyFont="1" applyFill="1" applyBorder="1" applyAlignment="1">
      <alignment horizontal="center" vertical="center" wrapText="1"/>
    </xf>
    <xf numFmtId="164" fontId="23" fillId="2" borderId="29" xfId="0" applyFont="1" applyFill="1" applyBorder="1" applyAlignment="1">
      <alignment horizontal="center" vertical="center"/>
    </xf>
    <xf numFmtId="164" fontId="23" fillId="2" borderId="37" xfId="0" applyFont="1" applyFill="1" applyBorder="1" applyAlignment="1">
      <alignment horizontal="center" vertical="center"/>
    </xf>
    <xf numFmtId="164" fontId="23" fillId="2" borderId="38" xfId="0" applyFont="1" applyFill="1" applyBorder="1" applyAlignment="1">
      <alignment horizontal="center" vertical="center"/>
    </xf>
    <xf numFmtId="164" fontId="4" fillId="2" borderId="63" xfId="0" applyFont="1" applyFill="1" applyBorder="1" applyAlignment="1">
      <alignment horizontal="center" vertical="center" wrapText="1"/>
    </xf>
    <xf numFmtId="164" fontId="4" fillId="2" borderId="55" xfId="0" applyFont="1" applyFill="1" applyBorder="1" applyAlignment="1">
      <alignment horizontal="center" vertical="center" wrapText="1"/>
    </xf>
    <xf numFmtId="164" fontId="4" fillId="2" borderId="56" xfId="0" applyFont="1" applyFill="1" applyBorder="1" applyAlignment="1">
      <alignment horizontal="center" vertical="center" wrapText="1"/>
    </xf>
    <xf numFmtId="164" fontId="4" fillId="3" borderId="34" xfId="0" applyFont="1" applyFill="1" applyBorder="1" applyAlignment="1">
      <alignment horizontal="left" wrapText="1"/>
    </xf>
    <xf numFmtId="164" fontId="4" fillId="3" borderId="41" xfId="0" applyFont="1" applyFill="1" applyBorder="1" applyAlignment="1">
      <alignment horizontal="left" wrapText="1"/>
    </xf>
    <xf numFmtId="164" fontId="4" fillId="3" borderId="18" xfId="0" applyFont="1" applyFill="1" applyBorder="1" applyAlignment="1">
      <alignment horizontal="left" wrapText="1"/>
    </xf>
    <xf numFmtId="164" fontId="18" fillId="0" borderId="34" xfId="0" applyFont="1" applyBorder="1" applyAlignment="1">
      <alignment horizontal="left" wrapText="1"/>
    </xf>
    <xf numFmtId="164" fontId="18" fillId="0" borderId="41" xfId="0" applyFont="1" applyBorder="1" applyAlignment="1">
      <alignment horizontal="left" wrapText="1"/>
    </xf>
    <xf numFmtId="164" fontId="18" fillId="0" borderId="18" xfId="0" applyFont="1" applyBorder="1" applyAlignment="1">
      <alignment horizontal="left" wrapText="1"/>
    </xf>
    <xf numFmtId="164" fontId="4" fillId="3" borderId="34" xfId="0" applyFont="1" applyFill="1" applyBorder="1" applyAlignment="1">
      <alignment horizontal="center" wrapText="1"/>
    </xf>
    <xf numFmtId="164" fontId="4" fillId="3" borderId="41" xfId="0" applyFont="1" applyFill="1" applyBorder="1" applyAlignment="1">
      <alignment horizontal="center" wrapText="1"/>
    </xf>
    <xf numFmtId="164" fontId="4" fillId="3" borderId="18" xfId="0" applyFont="1" applyFill="1" applyBorder="1" applyAlignment="1">
      <alignment horizontal="center" wrapText="1"/>
    </xf>
    <xf numFmtId="164" fontId="4" fillId="3" borderId="34" xfId="0" applyFont="1" applyFill="1" applyBorder="1" applyAlignment="1">
      <alignment horizontal="left" vertical="top" wrapText="1"/>
    </xf>
    <xf numFmtId="164" fontId="4" fillId="3" borderId="41" xfId="0" applyFont="1" applyFill="1" applyBorder="1" applyAlignment="1">
      <alignment horizontal="left" vertical="top" wrapText="1"/>
    </xf>
    <xf numFmtId="164" fontId="4" fillId="3" borderId="18" xfId="0" applyFont="1" applyFill="1" applyBorder="1" applyAlignment="1">
      <alignment horizontal="left" vertical="top" wrapText="1"/>
    </xf>
    <xf numFmtId="164" fontId="4" fillId="3" borderId="54" xfId="0" applyFont="1" applyFill="1" applyBorder="1" applyAlignment="1">
      <alignment horizontal="left" wrapText="1"/>
    </xf>
    <xf numFmtId="164" fontId="4" fillId="3" borderId="65" xfId="0" applyFont="1" applyFill="1" applyBorder="1" applyAlignment="1">
      <alignment horizontal="left" wrapText="1"/>
    </xf>
    <xf numFmtId="164" fontId="4" fillId="3" borderId="45" xfId="0" applyFont="1" applyFill="1" applyBorder="1" applyAlignment="1">
      <alignment horizontal="left" wrapText="1"/>
    </xf>
    <xf numFmtId="164" fontId="4" fillId="3" borderId="30" xfId="0" applyFont="1" applyFill="1" applyBorder="1" applyAlignment="1">
      <alignment horizontal="left" wrapText="1"/>
    </xf>
    <xf numFmtId="164" fontId="4" fillId="3" borderId="2" xfId="0" applyFont="1" applyFill="1" applyBorder="1" applyAlignment="1">
      <alignment horizontal="left" wrapText="1"/>
    </xf>
    <xf numFmtId="164" fontId="4" fillId="3" borderId="3" xfId="0" applyFont="1" applyFill="1" applyBorder="1" applyAlignment="1">
      <alignment horizontal="left" wrapText="1"/>
    </xf>
    <xf numFmtId="164" fontId="20" fillId="2" borderId="1" xfId="0" applyFont="1" applyFill="1" applyBorder="1" applyAlignment="1">
      <alignment horizontal="center" vertical="center"/>
    </xf>
    <xf numFmtId="164" fontId="20" fillId="2" borderId="2" xfId="0" applyFont="1" applyFill="1" applyBorder="1" applyAlignment="1">
      <alignment horizontal="center" vertical="center"/>
    </xf>
    <xf numFmtId="164" fontId="20" fillId="2" borderId="3" xfId="0" applyFont="1" applyFill="1" applyBorder="1" applyAlignment="1">
      <alignment horizontal="center" vertical="center"/>
    </xf>
    <xf numFmtId="164" fontId="4" fillId="2" borderId="1" xfId="0" applyFont="1" applyFill="1" applyBorder="1" applyAlignment="1">
      <alignment horizontal="center" vertical="center" wrapText="1"/>
    </xf>
    <xf numFmtId="164" fontId="4" fillId="2" borderId="2" xfId="0" applyFont="1" applyFill="1" applyBorder="1" applyAlignment="1">
      <alignment horizontal="center" vertical="center" wrapText="1"/>
    </xf>
    <xf numFmtId="164" fontId="4" fillId="2" borderId="3" xfId="0" applyFont="1" applyFill="1" applyBorder="1" applyAlignment="1">
      <alignment horizontal="center" vertical="center" wrapText="1"/>
    </xf>
    <xf numFmtId="164" fontId="4" fillId="3" borderId="8" xfId="0" applyFont="1" applyFill="1" applyBorder="1" applyAlignment="1">
      <alignment horizontal="left" wrapText="1"/>
    </xf>
    <xf numFmtId="164" fontId="4" fillId="3" borderId="39" xfId="0" applyFont="1" applyFill="1" applyBorder="1" applyAlignment="1">
      <alignment horizontal="left" wrapText="1"/>
    </xf>
    <xf numFmtId="164" fontId="4" fillId="3" borderId="40" xfId="0" applyFont="1" applyFill="1" applyBorder="1" applyAlignment="1">
      <alignment horizontal="left" wrapText="1"/>
    </xf>
    <xf numFmtId="164" fontId="4" fillId="3" borderId="12" xfId="0" applyFont="1" applyFill="1" applyBorder="1" applyAlignment="1">
      <alignment horizontal="left" wrapText="1"/>
    </xf>
    <xf numFmtId="164" fontId="4" fillId="3" borderId="19" xfId="0" applyFont="1" applyFill="1" applyBorder="1" applyAlignment="1">
      <alignment horizontal="left" wrapText="1"/>
    </xf>
    <xf numFmtId="164" fontId="4" fillId="3" borderId="1" xfId="0" applyFont="1" applyFill="1" applyBorder="1" applyAlignment="1">
      <alignment horizontal="left"/>
    </xf>
    <xf numFmtId="164" fontId="4" fillId="3" borderId="2" xfId="0" applyFont="1" applyFill="1" applyBorder="1" applyAlignment="1">
      <alignment horizontal="left"/>
    </xf>
    <xf numFmtId="164" fontId="4" fillId="3" borderId="3" xfId="0" applyFont="1" applyFill="1" applyBorder="1" applyAlignment="1">
      <alignment horizontal="left"/>
    </xf>
    <xf numFmtId="164" fontId="20" fillId="2" borderId="29" xfId="0" applyFont="1" applyFill="1" applyBorder="1" applyAlignment="1">
      <alignment horizontal="center" vertical="center"/>
    </xf>
    <xf numFmtId="164" fontId="20" fillId="2" borderId="37" xfId="0" applyFont="1" applyFill="1" applyBorder="1" applyAlignment="1">
      <alignment horizontal="center" vertical="center"/>
    </xf>
    <xf numFmtId="164" fontId="20" fillId="2" borderId="68" xfId="0" applyFont="1" applyFill="1" applyBorder="1" applyAlignment="1">
      <alignment horizontal="center" vertical="center"/>
    </xf>
    <xf numFmtId="164" fontId="20" fillId="2" borderId="38" xfId="0" applyFont="1" applyFill="1" applyBorder="1" applyAlignment="1">
      <alignment horizontal="center" vertical="center"/>
    </xf>
    <xf numFmtId="164" fontId="3" fillId="2" borderId="1" xfId="0" applyFont="1" applyFill="1" applyBorder="1" applyAlignment="1">
      <alignment horizontal="center" vertical="center" wrapText="1"/>
    </xf>
    <xf numFmtId="164" fontId="3" fillId="2" borderId="2" xfId="0" applyFont="1" applyFill="1" applyBorder="1" applyAlignment="1">
      <alignment horizontal="center" vertical="center" wrapText="1"/>
    </xf>
    <xf numFmtId="164" fontId="3" fillId="2" borderId="3" xfId="0" applyFont="1" applyFill="1" applyBorder="1" applyAlignment="1">
      <alignment horizontal="center" vertical="center" wrapText="1"/>
    </xf>
    <xf numFmtId="164" fontId="4" fillId="3" borderId="53" xfId="0" applyFont="1" applyFill="1" applyBorder="1" applyAlignment="1">
      <alignment horizontal="center" wrapText="1"/>
    </xf>
    <xf numFmtId="164" fontId="4" fillId="3" borderId="39" xfId="0" applyFont="1" applyFill="1" applyBorder="1" applyAlignment="1">
      <alignment horizontal="center" wrapText="1"/>
    </xf>
    <xf numFmtId="164" fontId="4" fillId="3" borderId="40" xfId="0" applyFont="1" applyFill="1" applyBorder="1" applyAlignment="1">
      <alignment horizontal="center" wrapText="1"/>
    </xf>
    <xf numFmtId="164" fontId="4" fillId="3" borderId="51" xfId="0" applyFont="1" applyFill="1" applyBorder="1" applyAlignment="1">
      <alignment horizontal="center" wrapText="1"/>
    </xf>
    <xf numFmtId="164" fontId="4" fillId="3" borderId="69" xfId="0" applyFont="1" applyFill="1" applyBorder="1" applyAlignment="1">
      <alignment horizontal="center" wrapText="1"/>
    </xf>
    <xf numFmtId="164" fontId="4" fillId="3" borderId="42" xfId="0" applyFont="1" applyFill="1" applyBorder="1" applyAlignment="1">
      <alignment horizontal="center" wrapText="1"/>
    </xf>
    <xf numFmtId="164" fontId="4" fillId="3" borderId="52" xfId="0" applyFont="1" applyFill="1" applyBorder="1" applyAlignment="1">
      <alignment horizontal="center" wrapText="1"/>
    </xf>
    <xf numFmtId="164" fontId="4" fillId="3" borderId="1" xfId="0" applyFont="1" applyFill="1" applyBorder="1" applyAlignment="1">
      <alignment horizontal="center" wrapText="1"/>
    </xf>
    <xf numFmtId="164" fontId="4" fillId="3" borderId="2" xfId="0" applyFont="1" applyFill="1" applyBorder="1" applyAlignment="1">
      <alignment horizontal="center" wrapText="1"/>
    </xf>
    <xf numFmtId="164" fontId="4" fillId="3" borderId="3" xfId="0" applyFont="1" applyFill="1" applyBorder="1" applyAlignment="1">
      <alignment horizontal="center" wrapText="1"/>
    </xf>
    <xf numFmtId="164" fontId="17" fillId="2" borderId="1" xfId="0" applyFont="1" applyFill="1" applyBorder="1" applyAlignment="1">
      <alignment horizontal="center" vertical="center" wrapText="1"/>
    </xf>
    <xf numFmtId="164" fontId="17" fillId="2" borderId="2" xfId="0" applyFont="1" applyFill="1" applyBorder="1" applyAlignment="1">
      <alignment horizontal="center" vertical="center" wrapText="1"/>
    </xf>
    <xf numFmtId="164" fontId="17" fillId="2" borderId="3" xfId="0" applyFont="1" applyFill="1" applyBorder="1" applyAlignment="1">
      <alignment horizontal="center" vertical="center" wrapText="1"/>
    </xf>
    <xf numFmtId="164" fontId="3" fillId="2" borderId="30" xfId="0" applyFont="1" applyFill="1" applyBorder="1" applyAlignment="1">
      <alignment horizontal="center" vertical="center" wrapText="1"/>
    </xf>
    <xf numFmtId="1" fontId="4" fillId="3" borderId="53" xfId="0" applyNumberFormat="1" applyFont="1" applyFill="1" applyBorder="1" applyAlignment="1">
      <alignment horizontal="center" wrapText="1"/>
    </xf>
    <xf numFmtId="1" fontId="4" fillId="3" borderId="40" xfId="0" applyNumberFormat="1" applyFont="1" applyFill="1" applyBorder="1" applyAlignment="1">
      <alignment horizontal="center" wrapText="1"/>
    </xf>
    <xf numFmtId="1" fontId="4" fillId="3" borderId="34" xfId="0" applyNumberFormat="1" applyFont="1" applyFill="1" applyBorder="1" applyAlignment="1">
      <alignment horizontal="center" wrapText="1"/>
    </xf>
    <xf numFmtId="1" fontId="4" fillId="3" borderId="18" xfId="0" applyNumberFormat="1" applyFont="1" applyFill="1" applyBorder="1" applyAlignment="1">
      <alignment horizontal="center" wrapText="1"/>
    </xf>
    <xf numFmtId="164" fontId="1" fillId="3" borderId="0" xfId="0" applyFont="1" applyFill="1" applyAlignment="1">
      <alignment horizontal="left" vertical="center" wrapText="1"/>
    </xf>
    <xf numFmtId="164" fontId="3" fillId="0" borderId="0" xfId="0" applyFont="1" applyAlignment="1">
      <alignment horizontal="center" wrapText="1"/>
    </xf>
    <xf numFmtId="1" fontId="4" fillId="3" borderId="54" xfId="0" applyNumberFormat="1" applyFont="1" applyFill="1" applyBorder="1" applyAlignment="1">
      <alignment horizontal="center" wrapText="1"/>
    </xf>
    <xf numFmtId="1" fontId="4" fillId="3" borderId="45" xfId="0" applyNumberFormat="1" applyFont="1" applyFill="1" applyBorder="1" applyAlignment="1">
      <alignment horizontal="center" wrapText="1"/>
    </xf>
    <xf numFmtId="1" fontId="4" fillId="3" borderId="63" xfId="0" applyNumberFormat="1" applyFont="1" applyFill="1" applyBorder="1" applyAlignment="1">
      <alignment horizontal="center" wrapText="1"/>
    </xf>
    <xf numFmtId="1" fontId="4" fillId="3" borderId="56" xfId="0" applyNumberFormat="1" applyFont="1" applyFill="1" applyBorder="1" applyAlignment="1">
      <alignment horizontal="center" wrapText="1"/>
    </xf>
    <xf numFmtId="164" fontId="18" fillId="0" borderId="51" xfId="0" applyFont="1" applyBorder="1" applyAlignment="1">
      <alignment horizontal="left" wrapText="1"/>
    </xf>
    <xf numFmtId="0" fontId="4" fillId="3" borderId="53" xfId="0" applyNumberFormat="1" applyFont="1" applyFill="1" applyBorder="1" applyAlignment="1">
      <alignment horizontal="center" wrapText="1"/>
    </xf>
    <xf numFmtId="0" fontId="4" fillId="3" borderId="39" xfId="0" applyNumberFormat="1" applyFont="1" applyFill="1" applyBorder="1" applyAlignment="1">
      <alignment horizontal="center" wrapText="1"/>
    </xf>
    <xf numFmtId="0" fontId="4" fillId="3" borderId="40" xfId="0" applyNumberFormat="1" applyFont="1" applyFill="1" applyBorder="1" applyAlignment="1">
      <alignment horizontal="center" wrapText="1"/>
    </xf>
    <xf numFmtId="0" fontId="4" fillId="3" borderId="34" xfId="0" applyNumberFormat="1" applyFont="1" applyFill="1" applyBorder="1" applyAlignment="1">
      <alignment horizontal="center" wrapText="1"/>
    </xf>
    <xf numFmtId="0" fontId="4" fillId="3" borderId="41" xfId="0" applyNumberFormat="1" applyFont="1" applyFill="1" applyBorder="1" applyAlignment="1">
      <alignment horizontal="center" wrapText="1"/>
    </xf>
    <xf numFmtId="0" fontId="4" fillId="3" borderId="18" xfId="0" applyNumberFormat="1" applyFont="1" applyFill="1" applyBorder="1" applyAlignment="1">
      <alignment horizontal="center" wrapText="1"/>
    </xf>
    <xf numFmtId="164" fontId="4" fillId="3" borderId="21" xfId="0" applyFont="1" applyFill="1" applyBorder="1" applyAlignment="1">
      <alignment horizontal="center" wrapText="1"/>
    </xf>
    <xf numFmtId="164" fontId="4" fillId="3" borderId="30" xfId="0" applyFont="1" applyFill="1" applyBorder="1" applyAlignment="1">
      <alignment horizontal="center" wrapText="1"/>
    </xf>
    <xf numFmtId="0" fontId="4" fillId="3" borderId="34" xfId="0" applyNumberFormat="1" applyFont="1" applyFill="1" applyBorder="1" applyAlignment="1">
      <alignment horizontal="left" wrapText="1"/>
    </xf>
    <xf numFmtId="0" fontId="4" fillId="3" borderId="41" xfId="0" applyNumberFormat="1" applyFont="1" applyFill="1" applyBorder="1" applyAlignment="1">
      <alignment horizontal="left" wrapText="1"/>
    </xf>
    <xf numFmtId="0" fontId="4" fillId="3" borderId="18" xfId="0" applyNumberFormat="1" applyFont="1" applyFill="1" applyBorder="1" applyAlignment="1">
      <alignment horizontal="left" wrapText="1"/>
    </xf>
    <xf numFmtId="164" fontId="4" fillId="2" borderId="30" xfId="0" applyFont="1" applyFill="1" applyBorder="1" applyAlignment="1">
      <alignment horizontal="center" vertical="center" wrapText="1"/>
    </xf>
    <xf numFmtId="164" fontId="4" fillId="3" borderId="54" xfId="0" applyFont="1" applyFill="1" applyBorder="1" applyAlignment="1">
      <alignment horizontal="center" wrapText="1"/>
    </xf>
    <xf numFmtId="164" fontId="4" fillId="3" borderId="45" xfId="0" applyFont="1" applyFill="1" applyBorder="1" applyAlignment="1">
      <alignment horizontal="center" wrapText="1"/>
    </xf>
    <xf numFmtId="164" fontId="4" fillId="3" borderId="55" xfId="0" applyFont="1" applyFill="1" applyBorder="1" applyAlignment="1">
      <alignment horizontal="center" wrapText="1"/>
    </xf>
    <xf numFmtId="164" fontId="4" fillId="3" borderId="56" xfId="0" applyFont="1" applyFill="1" applyBorder="1" applyAlignment="1">
      <alignment horizontal="center" wrapText="1"/>
    </xf>
    <xf numFmtId="164" fontId="5" fillId="3" borderId="0" xfId="0" applyFont="1" applyFill="1" applyAlignment="1">
      <alignment horizontal="center"/>
    </xf>
    <xf numFmtId="17" fontId="7" fillId="3" borderId="0" xfId="0" applyNumberFormat="1" applyFont="1" applyFill="1" applyAlignment="1">
      <alignment horizontal="left" wrapText="1"/>
    </xf>
    <xf numFmtId="17" fontId="3" fillId="3" borderId="0" xfId="0" applyNumberFormat="1" applyFont="1" applyFill="1" applyAlignment="1">
      <alignment horizontal="left" wrapText="1"/>
    </xf>
    <xf numFmtId="164" fontId="5" fillId="2" borderId="1" xfId="0" applyFont="1" applyFill="1" applyBorder="1" applyAlignment="1">
      <alignment horizontal="center" vertical="center"/>
    </xf>
    <xf numFmtId="164" fontId="5" fillId="2" borderId="2" xfId="0" applyFont="1" applyFill="1" applyBorder="1" applyAlignment="1">
      <alignment horizontal="center" vertical="center"/>
    </xf>
    <xf numFmtId="164" fontId="5" fillId="2" borderId="3" xfId="0" applyFont="1" applyFill="1" applyBorder="1" applyAlignment="1">
      <alignment horizontal="center" vertical="center"/>
    </xf>
    <xf numFmtId="164" fontId="5" fillId="0" borderId="0" xfId="0" applyFont="1" applyAlignment="1">
      <alignment horizontal="center" vertical="center" wrapText="1"/>
    </xf>
    <xf numFmtId="164" fontId="5" fillId="0" borderId="0" xfId="0" applyFont="1" applyAlignment="1">
      <alignment horizontal="center" vertical="center"/>
    </xf>
    <xf numFmtId="164" fontId="5" fillId="2" borderId="1" xfId="0" applyFont="1" applyFill="1" applyBorder="1" applyAlignment="1">
      <alignment horizontal="left" vertical="center" wrapText="1"/>
    </xf>
    <xf numFmtId="164" fontId="5" fillId="2" borderId="2" xfId="0" applyFont="1" applyFill="1" applyBorder="1" applyAlignment="1">
      <alignment horizontal="left" vertical="center" wrapText="1"/>
    </xf>
    <xf numFmtId="164" fontId="24" fillId="6" borderId="0" xfId="0" applyFont="1" applyFill="1" applyAlignment="1">
      <alignment horizontal="center"/>
    </xf>
    <xf numFmtId="164" fontId="24" fillId="5" borderId="0" xfId="0" applyFont="1" applyFill="1" applyAlignment="1">
      <alignment horizontal="center"/>
    </xf>
    <xf numFmtId="164" fontId="16" fillId="2" borderId="0" xfId="0" applyFont="1" applyFill="1" applyAlignment="1">
      <alignment horizontal="center" vertical="center"/>
    </xf>
    <xf numFmtId="164" fontId="18" fillId="0" borderId="9" xfId="0" applyFont="1" applyBorder="1" applyAlignment="1">
      <alignment horizontal="left" wrapText="1"/>
    </xf>
    <xf numFmtId="164" fontId="18" fillId="0" borderId="10" xfId="0" applyFont="1" applyBorder="1" applyAlignment="1">
      <alignment horizontal="left" wrapText="1"/>
    </xf>
    <xf numFmtId="164" fontId="4" fillId="3" borderId="42" xfId="0" applyFont="1" applyFill="1" applyBorder="1" applyAlignment="1">
      <alignment horizontal="left" vertical="top" wrapText="1"/>
    </xf>
    <xf numFmtId="164" fontId="4" fillId="3" borderId="21" xfId="0" applyFont="1" applyFill="1" applyBorder="1" applyAlignment="1">
      <alignment horizontal="left" vertical="top" wrapText="1"/>
    </xf>
    <xf numFmtId="164" fontId="5" fillId="2" borderId="6" xfId="0" applyFont="1" applyFill="1" applyBorder="1" applyAlignment="1">
      <alignment horizontal="center" vertical="center"/>
    </xf>
    <xf numFmtId="164" fontId="5" fillId="2" borderId="7" xfId="0" applyFont="1" applyFill="1" applyBorder="1" applyAlignment="1">
      <alignment horizontal="center" vertical="center"/>
    </xf>
    <xf numFmtId="164" fontId="23" fillId="2" borderId="1" xfId="0" applyFont="1" applyFill="1" applyBorder="1" applyAlignment="1">
      <alignment horizontal="center" vertical="center"/>
    </xf>
    <xf numFmtId="164" fontId="23" fillId="2" borderId="2" xfId="0" applyFont="1" applyFill="1" applyBorder="1" applyAlignment="1">
      <alignment horizontal="center" vertical="center"/>
    </xf>
    <xf numFmtId="164" fontId="23" fillId="2" borderId="3" xfId="0" applyFont="1" applyFill="1" applyBorder="1" applyAlignment="1">
      <alignment horizontal="center" vertical="center"/>
    </xf>
    <xf numFmtId="164" fontId="4" fillId="2" borderId="0" xfId="0" applyFont="1" applyFill="1" applyAlignment="1">
      <alignment horizontal="center" vertical="center" wrapText="1"/>
    </xf>
    <xf numFmtId="164" fontId="4" fillId="2" borderId="44" xfId="0" applyFont="1" applyFill="1" applyBorder="1" applyAlignment="1">
      <alignment horizontal="center" vertical="center" wrapText="1"/>
    </xf>
    <xf numFmtId="164" fontId="4" fillId="3" borderId="49" xfId="0" applyFont="1" applyFill="1" applyBorder="1" applyAlignment="1">
      <alignment horizontal="left" wrapText="1"/>
    </xf>
    <xf numFmtId="164" fontId="4" fillId="3" borderId="47" xfId="0" applyFont="1" applyFill="1" applyBorder="1" applyAlignment="1">
      <alignment horizontal="left" wrapText="1"/>
    </xf>
    <xf numFmtId="164" fontId="4" fillId="3" borderId="50" xfId="0" applyFont="1" applyFill="1" applyBorder="1" applyAlignment="1">
      <alignment horizontal="left" wrapText="1"/>
    </xf>
    <xf numFmtId="164" fontId="4" fillId="3" borderId="43" xfId="0" applyFont="1" applyFill="1" applyBorder="1" applyAlignment="1">
      <alignment horizontal="left" wrapText="1"/>
    </xf>
    <xf numFmtId="164" fontId="4" fillId="3" borderId="16" xfId="0" applyFont="1" applyFill="1" applyBorder="1" applyAlignment="1">
      <alignment horizontal="left" wrapText="1"/>
    </xf>
    <xf numFmtId="164" fontId="4" fillId="3" borderId="42" xfId="0" applyFont="1" applyFill="1" applyBorder="1" applyAlignment="1">
      <alignment horizontal="left" wrapText="1"/>
    </xf>
    <xf numFmtId="164" fontId="4" fillId="3" borderId="6" xfId="0" applyFont="1" applyFill="1" applyBorder="1" applyAlignment="1">
      <alignment horizontal="left" wrapText="1"/>
    </xf>
    <xf numFmtId="164" fontId="4" fillId="3" borderId="7" xfId="0" applyFont="1" applyFill="1" applyBorder="1" applyAlignment="1">
      <alignment horizontal="left" wrapText="1"/>
    </xf>
    <xf numFmtId="164" fontId="4" fillId="3" borderId="1" xfId="0" applyFont="1" applyFill="1" applyBorder="1" applyAlignment="1">
      <alignment horizontal="left" wrapText="1"/>
    </xf>
    <xf numFmtId="164" fontId="5" fillId="2" borderId="3" xfId="0" applyFont="1" applyFill="1" applyBorder="1" applyAlignment="1">
      <alignment horizontal="left" vertical="center" wrapText="1"/>
    </xf>
    <xf numFmtId="164" fontId="4" fillId="3" borderId="9" xfId="0" applyFont="1" applyFill="1" applyBorder="1" applyAlignment="1">
      <alignment horizontal="left" vertical="center" wrapText="1"/>
    </xf>
    <xf numFmtId="164" fontId="4" fillId="3" borderId="9" xfId="0" applyFont="1" applyFill="1" applyBorder="1" applyAlignment="1">
      <alignment horizontal="center" wrapText="1"/>
    </xf>
    <xf numFmtId="164" fontId="4" fillId="3" borderId="28" xfId="0" applyFont="1" applyFill="1" applyBorder="1" applyAlignment="1">
      <alignment wrapText="1"/>
    </xf>
    <xf numFmtId="164" fontId="4" fillId="3" borderId="9" xfId="0" applyFont="1" applyFill="1" applyBorder="1" applyAlignment="1">
      <alignment wrapText="1"/>
    </xf>
    <xf numFmtId="164" fontId="4" fillId="3" borderId="35" xfId="0" applyFont="1" applyFill="1" applyBorder="1" applyAlignment="1">
      <alignment horizontal="left" vertical="center" wrapText="1"/>
    </xf>
    <xf numFmtId="164" fontId="17" fillId="2" borderId="9" xfId="0" applyFont="1" applyFill="1" applyBorder="1" applyAlignment="1">
      <alignment horizontal="center" vertical="center" wrapText="1"/>
    </xf>
    <xf numFmtId="164" fontId="4" fillId="2" borderId="9" xfId="0" applyFont="1" applyFill="1" applyBorder="1" applyAlignment="1">
      <alignment horizontal="left" vertical="center" wrapText="1"/>
    </xf>
    <xf numFmtId="17" fontId="14" fillId="0" borderId="0" xfId="0" applyNumberFormat="1" applyFont="1" applyAlignment="1">
      <alignment horizontal="center"/>
    </xf>
    <xf numFmtId="164" fontId="14" fillId="0" borderId="0" xfId="0" applyFont="1" applyAlignment="1">
      <alignment horizontal="center"/>
    </xf>
    <xf numFmtId="164" fontId="14" fillId="2" borderId="5" xfId="0" applyFont="1" applyFill="1" applyBorder="1" applyAlignment="1">
      <alignment horizontal="center"/>
    </xf>
    <xf numFmtId="164" fontId="14" fillId="2" borderId="6" xfId="0" applyFon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164" fontId="15" fillId="2" borderId="7" xfId="0" applyFont="1" applyFill="1" applyBorder="1" applyAlignment="1">
      <alignment horizontal="center"/>
    </xf>
    <xf numFmtId="164" fontId="10" fillId="2" borderId="29" xfId="0" applyFont="1" applyFill="1" applyBorder="1" applyAlignment="1">
      <alignment horizontal="left"/>
    </xf>
    <xf numFmtId="164" fontId="10" fillId="2" borderId="30" xfId="0" applyFont="1" applyFill="1" applyBorder="1" applyAlignment="1">
      <alignment horizontal="left"/>
    </xf>
    <xf numFmtId="17" fontId="14" fillId="0" borderId="31" xfId="0" applyNumberFormat="1" applyFont="1" applyBorder="1" applyAlignment="1">
      <alignment horizontal="center"/>
    </xf>
    <xf numFmtId="164" fontId="14" fillId="0" borderId="32" xfId="0" applyFont="1" applyBorder="1" applyAlignment="1">
      <alignment horizontal="center"/>
    </xf>
    <xf numFmtId="164" fontId="14" fillId="0" borderId="33" xfId="0" applyFont="1" applyBorder="1" applyAlignment="1">
      <alignment horizontal="center"/>
    </xf>
    <xf numFmtId="164" fontId="10" fillId="3" borderId="1" xfId="0" applyFont="1" applyFill="1" applyBorder="1" applyAlignment="1">
      <alignment horizontal="left"/>
    </xf>
    <xf numFmtId="164" fontId="10" fillId="3" borderId="2" xfId="0" applyFont="1" applyFill="1" applyBorder="1" applyAlignment="1">
      <alignment horizontal="left"/>
    </xf>
    <xf numFmtId="9" fontId="3" fillId="0" borderId="9" xfId="0" applyNumberFormat="1" applyFont="1" applyBorder="1" applyAlignment="1">
      <alignment horizontal="left" vertical="center" wrapText="1"/>
    </xf>
    <xf numFmtId="9" fontId="3" fillId="0" borderId="10" xfId="0" applyNumberFormat="1" applyFont="1" applyBorder="1" applyAlignment="1">
      <alignment horizontal="left" vertical="center" wrapText="1"/>
    </xf>
    <xf numFmtId="164" fontId="1" fillId="2" borderId="0" xfId="0" applyFont="1" applyFill="1" applyAlignment="1">
      <alignment horizontal="center"/>
    </xf>
    <xf numFmtId="164" fontId="7" fillId="2" borderId="1" xfId="0" applyFont="1" applyFill="1" applyBorder="1" applyAlignment="1">
      <alignment horizontal="center" vertical="center"/>
    </xf>
    <xf numFmtId="164" fontId="7" fillId="2" borderId="2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7" fillId="2" borderId="1" xfId="0" applyFont="1" applyFill="1" applyBorder="1" applyAlignment="1">
      <alignment horizontal="left" vertical="center" wrapText="1"/>
    </xf>
    <xf numFmtId="164" fontId="7" fillId="2" borderId="2" xfId="0" applyFont="1" applyFill="1" applyBorder="1" applyAlignment="1">
      <alignment horizontal="left" vertical="center" wrapText="1"/>
    </xf>
    <xf numFmtId="164" fontId="3" fillId="2" borderId="1" xfId="0" applyFont="1" applyFill="1" applyBorder="1" applyAlignment="1">
      <alignment horizontal="center" vertical="center"/>
    </xf>
    <xf numFmtId="164" fontId="3" fillId="2" borderId="2" xfId="0" applyFont="1" applyFill="1" applyBorder="1" applyAlignment="1">
      <alignment horizontal="center" vertical="center"/>
    </xf>
    <xf numFmtId="164" fontId="3" fillId="2" borderId="3" xfId="0" applyFont="1" applyFill="1" applyBorder="1" applyAlignment="1">
      <alignment horizontal="center" vertical="center"/>
    </xf>
    <xf numFmtId="164" fontId="4" fillId="2" borderId="5" xfId="0" applyFont="1" applyFill="1" applyBorder="1" applyAlignment="1">
      <alignment horizontal="center" vertical="center"/>
    </xf>
    <xf numFmtId="164" fontId="4" fillId="2" borderId="6" xfId="0" applyFont="1" applyFill="1" applyBorder="1" applyAlignment="1">
      <alignment horizontal="center" vertical="center"/>
    </xf>
    <xf numFmtId="164" fontId="4" fillId="2" borderId="7" xfId="0" applyFont="1" applyFill="1" applyBorder="1" applyAlignment="1">
      <alignment horizontal="center" vertical="center"/>
    </xf>
  </cellXfs>
  <cellStyles count="138">
    <cellStyle name="20% - Accent1 2" xfId="16" xr:uid="{00000000-0005-0000-0000-00003E000000}"/>
    <cellStyle name="20% - Accent2 2" xfId="17" xr:uid="{00000000-0005-0000-0000-00003F000000}"/>
    <cellStyle name="20% - Accent3 2" xfId="7" xr:uid="{00000000-0005-0000-0000-000035000000}"/>
    <cellStyle name="20% - Accent4 2" xfId="14" xr:uid="{00000000-0005-0000-0000-00003C000000}"/>
    <cellStyle name="20% - Accent5 2" xfId="19" xr:uid="{00000000-0005-0000-0000-000041000000}"/>
    <cellStyle name="20% - Accent6 2" xfId="21" xr:uid="{00000000-0005-0000-0000-000043000000}"/>
    <cellStyle name="40% - Accent1 2" xfId="22" xr:uid="{00000000-0005-0000-0000-000044000000}"/>
    <cellStyle name="40% - Accent2 2" xfId="11" xr:uid="{00000000-0005-0000-0000-000039000000}"/>
    <cellStyle name="40% - Accent3 2" xfId="23" xr:uid="{00000000-0005-0000-0000-000045000000}"/>
    <cellStyle name="40% - Accent4 2" xfId="13" xr:uid="{00000000-0005-0000-0000-00003B000000}"/>
    <cellStyle name="40% - Accent5 2" xfId="24" xr:uid="{00000000-0005-0000-0000-000046000000}"/>
    <cellStyle name="40% - Accent6 2" xfId="25" xr:uid="{00000000-0005-0000-0000-000047000000}"/>
    <cellStyle name="60% - Accent1 2" xfId="18" xr:uid="{00000000-0005-0000-0000-000040000000}"/>
    <cellStyle name="60% - Accent2 2" xfId="20" xr:uid="{00000000-0005-0000-0000-000042000000}"/>
    <cellStyle name="60% - Accent3 2" xfId="9" xr:uid="{00000000-0005-0000-0000-000037000000}"/>
    <cellStyle name="60% - Accent4 2" xfId="26" xr:uid="{00000000-0005-0000-0000-000048000000}"/>
    <cellStyle name="60% - Accent5 2" xfId="27" xr:uid="{00000000-0005-0000-0000-000049000000}"/>
    <cellStyle name="60% - Accent6 2" xfId="28" xr:uid="{00000000-0005-0000-0000-00004A000000}"/>
    <cellStyle name="Accent1 2" xfId="29" xr:uid="{00000000-0005-0000-0000-00004B000000}"/>
    <cellStyle name="Accent2 2" xfId="30" xr:uid="{00000000-0005-0000-0000-00004C000000}"/>
    <cellStyle name="Accent3 2" xfId="31" xr:uid="{00000000-0005-0000-0000-00004D000000}"/>
    <cellStyle name="Accent4 2" xfId="15" xr:uid="{00000000-0005-0000-0000-00003D000000}"/>
    <cellStyle name="Accent5 2" xfId="32" xr:uid="{00000000-0005-0000-0000-00004E000000}"/>
    <cellStyle name="Accent6 2" xfId="33" xr:uid="{00000000-0005-0000-0000-00004F000000}"/>
    <cellStyle name="Bad 2" xfId="34" xr:uid="{00000000-0005-0000-0000-000050000000}"/>
    <cellStyle name="Calculation 2" xfId="35" xr:uid="{00000000-0005-0000-0000-000051000000}"/>
    <cellStyle name="Check Cell 2" xfId="37" xr:uid="{00000000-0005-0000-0000-000053000000}"/>
    <cellStyle name="Comma 2" xfId="38" xr:uid="{00000000-0005-0000-0000-000054000000}"/>
    <cellStyle name="Comma 2 2" xfId="39" xr:uid="{00000000-0005-0000-0000-000055000000}"/>
    <cellStyle name="Comma 3" xfId="41" xr:uid="{00000000-0005-0000-0000-000057000000}"/>
    <cellStyle name="Currency" xfId="1" builtinId="4"/>
    <cellStyle name="Currency 2" xfId="42" xr:uid="{00000000-0005-0000-0000-000058000000}"/>
    <cellStyle name="Currency 3" xfId="43" xr:uid="{00000000-0005-0000-0000-000059000000}"/>
    <cellStyle name="Currency 4" xfId="44" xr:uid="{00000000-0005-0000-0000-00005A000000}"/>
    <cellStyle name="Excel.Chart" xfId="46" xr:uid="{00000000-0005-0000-0000-00005C000000}"/>
    <cellStyle name="Excel.Chart 2" xfId="49" xr:uid="{00000000-0005-0000-0000-00005F000000}"/>
    <cellStyle name="Excel.Chart 3" xfId="50" xr:uid="{00000000-0005-0000-0000-000060000000}"/>
    <cellStyle name="Explanatory Text 2" xfId="51" xr:uid="{00000000-0005-0000-0000-000061000000}"/>
    <cellStyle name="Good 2" xfId="52" xr:uid="{00000000-0005-0000-0000-000062000000}"/>
    <cellStyle name="Heading 1 2" xfId="53" xr:uid="{00000000-0005-0000-0000-000063000000}"/>
    <cellStyle name="Heading 2 2" xfId="54" xr:uid="{00000000-0005-0000-0000-000064000000}"/>
    <cellStyle name="Heading 3 2" xfId="55" xr:uid="{00000000-0005-0000-0000-000065000000}"/>
    <cellStyle name="Heading 4 2" xfId="56" xr:uid="{00000000-0005-0000-0000-000066000000}"/>
    <cellStyle name="Input 2" xfId="57" xr:uid="{00000000-0005-0000-0000-000067000000}"/>
    <cellStyle name="Linked Cell 2" xfId="58" xr:uid="{00000000-0005-0000-0000-000068000000}"/>
    <cellStyle name="Neutral 2" xfId="60" xr:uid="{00000000-0005-0000-0000-00006A000000}"/>
    <cellStyle name="Normal" xfId="0" builtinId="0"/>
    <cellStyle name="Normal 10" xfId="61" xr:uid="{00000000-0005-0000-0000-00006B000000}"/>
    <cellStyle name="Normal 10 2" xfId="62" xr:uid="{00000000-0005-0000-0000-00006C000000}"/>
    <cellStyle name="Normal 10 2 2" xfId="63" xr:uid="{00000000-0005-0000-0000-00006D000000}"/>
    <cellStyle name="Normal 10 3" xfId="64" xr:uid="{00000000-0005-0000-0000-00006E000000}"/>
    <cellStyle name="Normal 11" xfId="65" xr:uid="{00000000-0005-0000-0000-00006F000000}"/>
    <cellStyle name="Normal 11 2" xfId="66" xr:uid="{00000000-0005-0000-0000-000070000000}"/>
    <cellStyle name="Normal 11 2 2" xfId="67" xr:uid="{00000000-0005-0000-0000-000071000000}"/>
    <cellStyle name="Normal 11 2 2 2" xfId="68" xr:uid="{00000000-0005-0000-0000-000072000000}"/>
    <cellStyle name="Normal 11 2 3" xfId="69" xr:uid="{00000000-0005-0000-0000-000073000000}"/>
    <cellStyle name="Normal 11 3" xfId="70" xr:uid="{00000000-0005-0000-0000-000074000000}"/>
    <cellStyle name="Normal 11 3 2" xfId="71" xr:uid="{00000000-0005-0000-0000-000075000000}"/>
    <cellStyle name="Normal 11 4" xfId="73" xr:uid="{00000000-0005-0000-0000-000077000000}"/>
    <cellStyle name="Normal 11 5" xfId="74" xr:uid="{00000000-0005-0000-0000-000078000000}"/>
    <cellStyle name="Normal 12" xfId="36" xr:uid="{00000000-0005-0000-0000-000052000000}"/>
    <cellStyle name="Normal 12 2" xfId="75" xr:uid="{00000000-0005-0000-0000-000079000000}"/>
    <cellStyle name="Normal 12 2 2" xfId="76" xr:uid="{00000000-0005-0000-0000-00007A000000}"/>
    <cellStyle name="Normal 12 3" xfId="8" xr:uid="{00000000-0005-0000-0000-000036000000}"/>
    <cellStyle name="Normal 13" xfId="77" xr:uid="{00000000-0005-0000-0000-00007B000000}"/>
    <cellStyle name="Normal 13 2" xfId="78" xr:uid="{00000000-0005-0000-0000-00007C000000}"/>
    <cellStyle name="Normal 13 2 2" xfId="79" xr:uid="{00000000-0005-0000-0000-00007D000000}"/>
    <cellStyle name="Normal 13 3" xfId="80" xr:uid="{00000000-0005-0000-0000-00007E000000}"/>
    <cellStyle name="Normal 14" xfId="81" xr:uid="{00000000-0005-0000-0000-00007F000000}"/>
    <cellStyle name="Normal 14 2" xfId="82" xr:uid="{00000000-0005-0000-0000-000080000000}"/>
    <cellStyle name="Normal 14 2 2" xfId="5" xr:uid="{00000000-0005-0000-0000-000033000000}"/>
    <cellStyle name="Normal 14 3" xfId="83" xr:uid="{00000000-0005-0000-0000-000081000000}"/>
    <cellStyle name="Normal 15" xfId="84" xr:uid="{00000000-0005-0000-0000-000082000000}"/>
    <cellStyle name="Normal 15 2" xfId="85" xr:uid="{00000000-0005-0000-0000-000083000000}"/>
    <cellStyle name="Normal 15 2 2" xfId="86" xr:uid="{00000000-0005-0000-0000-000084000000}"/>
    <cellStyle name="Normal 15 3" xfId="87" xr:uid="{00000000-0005-0000-0000-000085000000}"/>
    <cellStyle name="Normal 16" xfId="88" xr:uid="{00000000-0005-0000-0000-000086000000}"/>
    <cellStyle name="Normal 17" xfId="59" xr:uid="{00000000-0005-0000-0000-000069000000}"/>
    <cellStyle name="Normal 17 2" xfId="89" xr:uid="{00000000-0005-0000-0000-000087000000}"/>
    <cellStyle name="Normal 17 3" xfId="90" xr:uid="{00000000-0005-0000-0000-000088000000}"/>
    <cellStyle name="Normal 17 3 2" xfId="91" xr:uid="{00000000-0005-0000-0000-000089000000}"/>
    <cellStyle name="Normal 17 3 2 2" xfId="92" xr:uid="{00000000-0005-0000-0000-00008A000000}"/>
    <cellStyle name="Normal 17 3 2 3" xfId="93" xr:uid="{00000000-0005-0000-0000-00008B000000}"/>
    <cellStyle name="Normal 17 3 2 3 2" xfId="94" xr:uid="{00000000-0005-0000-0000-00008C000000}"/>
    <cellStyle name="Normal 17 3 3" xfId="95" xr:uid="{00000000-0005-0000-0000-00008D000000}"/>
    <cellStyle name="Normal 17 4" xfId="96" xr:uid="{00000000-0005-0000-0000-00008E000000}"/>
    <cellStyle name="Normal 17 5" xfId="97" xr:uid="{00000000-0005-0000-0000-00008F000000}"/>
    <cellStyle name="Normal 2" xfId="98" xr:uid="{00000000-0005-0000-0000-000090000000}"/>
    <cellStyle name="Normal 2 10" xfId="99" xr:uid="{00000000-0005-0000-0000-000091000000}"/>
    <cellStyle name="Normal 2 2" xfId="100" xr:uid="{00000000-0005-0000-0000-000092000000}"/>
    <cellStyle name="Normal 2 2 2" xfId="72" xr:uid="{00000000-0005-0000-0000-000076000000}"/>
    <cellStyle name="Normal 2 3" xfId="101" xr:uid="{00000000-0005-0000-0000-000093000000}"/>
    <cellStyle name="Normal 2 4" xfId="102" xr:uid="{00000000-0005-0000-0000-000094000000}"/>
    <cellStyle name="Normal 2 5" xfId="103" xr:uid="{00000000-0005-0000-0000-000095000000}"/>
    <cellStyle name="Normal 2 6" xfId="104" xr:uid="{00000000-0005-0000-0000-000096000000}"/>
    <cellStyle name="Normal 2 7" xfId="105" xr:uid="{00000000-0005-0000-0000-000097000000}"/>
    <cellStyle name="Normal 2 8" xfId="106" xr:uid="{00000000-0005-0000-0000-000098000000}"/>
    <cellStyle name="Normal 2 9" xfId="10" xr:uid="{00000000-0005-0000-0000-000038000000}"/>
    <cellStyle name="Normal 3" xfId="107" xr:uid="{00000000-0005-0000-0000-000099000000}"/>
    <cellStyle name="Normal 3 2" xfId="108" xr:uid="{00000000-0005-0000-0000-00009A000000}"/>
    <cellStyle name="Normal 3 2 2" xfId="109" xr:uid="{00000000-0005-0000-0000-00009B000000}"/>
    <cellStyle name="Normal 3 3" xfId="110" xr:uid="{00000000-0005-0000-0000-00009C000000}"/>
    <cellStyle name="Normal 4" xfId="111" xr:uid="{00000000-0005-0000-0000-00009D000000}"/>
    <cellStyle name="Normal 4 2" xfId="112" xr:uid="{00000000-0005-0000-0000-00009E000000}"/>
    <cellStyle name="Normal 4 2 2" xfId="113" xr:uid="{00000000-0005-0000-0000-00009F000000}"/>
    <cellStyle name="Normal 4 3" xfId="114" xr:uid="{00000000-0005-0000-0000-0000A0000000}"/>
    <cellStyle name="Normal 5" xfId="115" xr:uid="{00000000-0005-0000-0000-0000A1000000}"/>
    <cellStyle name="Normal 5 2" xfId="116" xr:uid="{00000000-0005-0000-0000-0000A2000000}"/>
    <cellStyle name="Normal 5 2 2" xfId="117" xr:uid="{00000000-0005-0000-0000-0000A3000000}"/>
    <cellStyle name="Normal 5 3" xfId="6" xr:uid="{00000000-0005-0000-0000-000034000000}"/>
    <cellStyle name="Normal 6" xfId="118" xr:uid="{00000000-0005-0000-0000-0000A4000000}"/>
    <cellStyle name="Normal 6 2" xfId="45" xr:uid="{00000000-0005-0000-0000-00005B000000}"/>
    <cellStyle name="Normal 6 2 2" xfId="48" xr:uid="{00000000-0005-0000-0000-00005E000000}"/>
    <cellStyle name="Normal 6 3" xfId="4" xr:uid="{00000000-0005-0000-0000-000032000000}"/>
    <cellStyle name="Normal 7" xfId="119" xr:uid="{00000000-0005-0000-0000-0000A5000000}"/>
    <cellStyle name="Normal 7 2" xfId="3" xr:uid="{00000000-0005-0000-0000-000031000000}"/>
    <cellStyle name="Normal 7 2 2" xfId="120" xr:uid="{00000000-0005-0000-0000-0000A6000000}"/>
    <cellStyle name="Normal 7 3" xfId="121" xr:uid="{00000000-0005-0000-0000-0000A7000000}"/>
    <cellStyle name="Normal 8" xfId="122" xr:uid="{00000000-0005-0000-0000-0000A8000000}"/>
    <cellStyle name="Normal 8 2" xfId="123" xr:uid="{00000000-0005-0000-0000-0000A9000000}"/>
    <cellStyle name="Normal 8 2 2" xfId="124" xr:uid="{00000000-0005-0000-0000-0000AA000000}"/>
    <cellStyle name="Normal 8 3" xfId="125" xr:uid="{00000000-0005-0000-0000-0000AB000000}"/>
    <cellStyle name="Normal 9" xfId="126" xr:uid="{00000000-0005-0000-0000-0000AC000000}"/>
    <cellStyle name="Normal 9 2" xfId="127" xr:uid="{00000000-0005-0000-0000-0000AD000000}"/>
    <cellStyle name="Normal 9 2 2" xfId="128" xr:uid="{00000000-0005-0000-0000-0000AE000000}"/>
    <cellStyle name="Normal 9 3" xfId="129" xr:uid="{00000000-0005-0000-0000-0000AF000000}"/>
    <cellStyle name="Note 2" xfId="40" xr:uid="{00000000-0005-0000-0000-000056000000}"/>
    <cellStyle name="Output 2" xfId="130" xr:uid="{00000000-0005-0000-0000-0000B0000000}"/>
    <cellStyle name="Percent" xfId="2" builtinId="5"/>
    <cellStyle name="Percent 2" xfId="131" xr:uid="{00000000-0005-0000-0000-0000B1000000}"/>
    <cellStyle name="Percent 2 2" xfId="132" xr:uid="{00000000-0005-0000-0000-0000B2000000}"/>
    <cellStyle name="Percent 3" xfId="133" xr:uid="{00000000-0005-0000-0000-0000B3000000}"/>
    <cellStyle name="Percent 3 2" xfId="134" xr:uid="{00000000-0005-0000-0000-0000B4000000}"/>
    <cellStyle name="Percent 3 2 2" xfId="135" xr:uid="{00000000-0005-0000-0000-0000B5000000}"/>
    <cellStyle name="Percent 3 3" xfId="47" xr:uid="{00000000-0005-0000-0000-00005D000000}"/>
    <cellStyle name="Title 2" xfId="12" xr:uid="{00000000-0005-0000-0000-00003A000000}"/>
    <cellStyle name="Total 2" xfId="136" xr:uid="{00000000-0005-0000-0000-0000B6000000}"/>
    <cellStyle name="Warning Text 2" xfId="137" xr:uid="{00000000-0005-0000-0000-0000B7000000}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413B8875-D48B-43A0-8419-37A351C8966A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 1'!$I$58</c:f>
              <c:strCache>
                <c:ptCount val="1"/>
                <c:pt idx="0">
                  <c:v>JULY</c:v>
                </c:pt>
              </c:strCache>
            </c:strRef>
          </c:tx>
          <c:invertIfNegative val="0"/>
          <c:cat>
            <c:strRef>
              <c:f>'Week 1'!$H$59:$H$67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'Week 1'!$I$59:$I$67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9519</c:v>
                </c:pt>
                <c:pt idx="5">
                  <c:v>1895.83</c:v>
                </c:pt>
                <c:pt idx="6">
                  <c:v>3942.57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7-4463-ABA1-1232DB3102A8}"/>
            </c:ext>
          </c:extLst>
        </c:ser>
        <c:ser>
          <c:idx val="1"/>
          <c:order val="1"/>
          <c:tx>
            <c:strRef>
              <c:f>'Week 1'!$J$58</c:f>
              <c:strCache>
                <c:ptCount val="1"/>
                <c:pt idx="0">
                  <c:v>WEEK 1</c:v>
                </c:pt>
              </c:strCache>
            </c:strRef>
          </c:tx>
          <c:invertIfNegative val="0"/>
          <c:val>
            <c:numRef>
              <c:f>'Week 1'!$J$59:$J$67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10298</c:v>
                </c:pt>
                <c:pt idx="5">
                  <c:v>1895.83</c:v>
                </c:pt>
                <c:pt idx="6">
                  <c:v>3942.57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7-4463-ABA1-1232DB310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00896"/>
        <c:axId val="85417984"/>
      </c:barChart>
      <c:catAx>
        <c:axId val="82000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17984"/>
        <c:crosses val="autoZero"/>
        <c:auto val="1"/>
        <c:lblAlgn val="ctr"/>
        <c:lblOffset val="100"/>
        <c:noMultiLvlLbl val="0"/>
      </c:catAx>
      <c:valAx>
        <c:axId val="854179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0089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GB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en-GB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GB" sz="1800" b="1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r>
              <a:rPr lang="en-ZA"/>
              <a:t>POD captured within 72 hours</a:t>
            </a:r>
          </a:p>
        </c:rich>
      </c:tx>
      <c:layout>
        <c:manualLayout>
          <c:xMode val="edge"/>
          <c:yMode val="edge"/>
          <c:x val="0.27676745609110898"/>
          <c:y val="6.46804760915676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966228059820103E-2"/>
          <c:y val="0.194641791161725"/>
          <c:w val="0.737421610745291"/>
          <c:h val="0.701722313551367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PODS!$Q$8</c:f>
              <c:strCache>
                <c:ptCount val="1"/>
                <c:pt idx="0">
                  <c:v>AUG23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multiLvlStrRef>
              <c:f>PODS!$N$9:$O$17</c:f>
              <c:multiLvlStrCache>
                <c:ptCount val="9"/>
                <c:lvl>
                  <c:pt idx="0">
                    <c:v>North West</c:v>
                  </c:pt>
                  <c:pt idx="1">
                    <c:v>Port Elizabeth</c:v>
                  </c:pt>
                  <c:pt idx="2">
                    <c:v>East London</c:v>
                  </c:pt>
                  <c:pt idx="3">
                    <c:v>KZN - Greyville</c:v>
                  </c:pt>
                  <c:pt idx="4">
                    <c:v>KZN - Durban</c:v>
                  </c:pt>
                  <c:pt idx="5">
                    <c:v>KZN - Pietermaritzburg</c:v>
                  </c:pt>
                  <c:pt idx="6">
                    <c:v>KZN</c:v>
                  </c:pt>
                  <c:pt idx="7">
                    <c:v>Botswana</c:v>
                  </c:pt>
                  <c:pt idx="8">
                    <c:v>Northern Cape</c:v>
                  </c:pt>
                </c:lvl>
                <c:lvl>
                  <c:pt idx="0">
                    <c:v>2A</c:v>
                  </c:pt>
                  <c:pt idx="1">
                    <c:v>5E</c:v>
                  </c:pt>
                  <c:pt idx="2">
                    <c:v>5F</c:v>
                  </c:pt>
                  <c:pt idx="3">
                    <c:v>6A</c:v>
                  </c:pt>
                  <c:pt idx="4">
                    <c:v>6B</c:v>
                  </c:pt>
                  <c:pt idx="5">
                    <c:v>6C</c:v>
                  </c:pt>
                  <c:pt idx="6">
                    <c:v>6D</c:v>
                  </c:pt>
                  <c:pt idx="7">
                    <c:v>10A</c:v>
                  </c:pt>
                  <c:pt idx="8">
                    <c:v>12B</c:v>
                  </c:pt>
                </c:lvl>
              </c:multiLvlStrCache>
            </c:multiLvlStrRef>
          </c:cat>
          <c:val>
            <c:numRef>
              <c:f>PODS!$Q$9:$Q$17</c:f>
              <c:numCache>
                <c:formatCode>0.00%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3-4F90-99BF-6E2170796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98720"/>
        <c:axId val="117728384"/>
      </c:barChart>
      <c:lineChart>
        <c:grouping val="standard"/>
        <c:varyColors val="0"/>
        <c:ser>
          <c:idx val="0"/>
          <c:order val="0"/>
          <c:tx>
            <c:strRef>
              <c:f>PODS!$P$8</c:f>
              <c:strCache>
                <c:ptCount val="1"/>
                <c:pt idx="0">
                  <c:v>Target</c:v>
                </c:pt>
              </c:strCache>
            </c:strRef>
          </c:tx>
          <c:marker>
            <c:symbol val="none"/>
          </c:marker>
          <c:cat>
            <c:multiLvlStrRef>
              <c:f>PODS!$N$9:$O$17</c:f>
              <c:multiLvlStrCache>
                <c:ptCount val="9"/>
                <c:lvl>
                  <c:pt idx="0">
                    <c:v>North West</c:v>
                  </c:pt>
                  <c:pt idx="1">
                    <c:v>Port Elizabeth</c:v>
                  </c:pt>
                  <c:pt idx="2">
                    <c:v>East London</c:v>
                  </c:pt>
                  <c:pt idx="3">
                    <c:v>KZN - Greyville</c:v>
                  </c:pt>
                  <c:pt idx="4">
                    <c:v>KZN - Durban</c:v>
                  </c:pt>
                  <c:pt idx="5">
                    <c:v>KZN - Pietermaritzburg</c:v>
                  </c:pt>
                  <c:pt idx="6">
                    <c:v>KZN</c:v>
                  </c:pt>
                  <c:pt idx="7">
                    <c:v>Botswana</c:v>
                  </c:pt>
                  <c:pt idx="8">
                    <c:v>Northern Cape</c:v>
                  </c:pt>
                </c:lvl>
                <c:lvl>
                  <c:pt idx="0">
                    <c:v>2A</c:v>
                  </c:pt>
                  <c:pt idx="1">
                    <c:v>5E</c:v>
                  </c:pt>
                  <c:pt idx="2">
                    <c:v>5F</c:v>
                  </c:pt>
                  <c:pt idx="3">
                    <c:v>6A</c:v>
                  </c:pt>
                  <c:pt idx="4">
                    <c:v>6B</c:v>
                  </c:pt>
                  <c:pt idx="5">
                    <c:v>6C</c:v>
                  </c:pt>
                  <c:pt idx="6">
                    <c:v>6D</c:v>
                  </c:pt>
                  <c:pt idx="7">
                    <c:v>10A</c:v>
                  </c:pt>
                  <c:pt idx="8">
                    <c:v>12B</c:v>
                  </c:pt>
                </c:lvl>
              </c:multiLvlStrCache>
            </c:multiLvlStrRef>
          </c:cat>
          <c:val>
            <c:numRef>
              <c:f>PODS!$P$9:$P$17</c:f>
              <c:numCache>
                <c:formatCode>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3-4F90-99BF-6E2170796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98720"/>
        <c:axId val="117728384"/>
      </c:lineChart>
      <c:catAx>
        <c:axId val="11759872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US"/>
          </a:p>
        </c:txPr>
        <c:crossAx val="117728384"/>
        <c:crosses val="autoZero"/>
        <c:auto val="1"/>
        <c:lblAlgn val="ctr"/>
        <c:lblOffset val="100"/>
        <c:noMultiLvlLbl val="1"/>
      </c:catAx>
      <c:valAx>
        <c:axId val="117728384"/>
        <c:scaling>
          <c:orientation val="minMax"/>
          <c:max val="1"/>
          <c:min val="0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US"/>
          </a:p>
        </c:txPr>
        <c:crossAx val="117598720"/>
        <c:crosses val="autoZero"/>
        <c:crossBetween val="between"/>
      </c:valAx>
      <c:spPr>
        <a:solidFill>
          <a:schemeClr val="bg2">
            <a:lumMod val="75000"/>
          </a:schemeClr>
        </a:solidFill>
      </c:spPr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GB" sz="84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txPr>
    <a:bodyPr/>
    <a:lstStyle/>
    <a:p>
      <a:pPr>
        <a:defRPr lang="en-GB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98010831265099"/>
          <c:y val="0.16507852203474199"/>
          <c:w val="0.827637401005199"/>
          <c:h val="0.72993241970508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82B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89290"/>
              </a:solidFill>
            </c:spPr>
            <c:extLst>
              <c:ext xmlns:c16="http://schemas.microsoft.com/office/drawing/2014/chart" uri="{C3380CC4-5D6E-409C-BE32-E72D297353CC}">
                <c16:uniqueId val="{00000001-FBAE-47FE-BB8B-E1818976182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4F"/>
              </a:solidFill>
            </c:spPr>
            <c:extLst>
              <c:ext xmlns:c16="http://schemas.microsoft.com/office/drawing/2014/chart" uri="{C3380CC4-5D6E-409C-BE32-E72D297353CC}">
                <c16:uniqueId val="{00000003-FBAE-47FE-BB8B-E18189761821}"/>
              </c:ext>
            </c:extLst>
          </c:dPt>
          <c:val>
            <c:numRef>
              <c:f>(#REF!,#REF!,#REF!)</c:f>
              <c:numCache>
                <c:formatCode>General</c:formatCode>
                <c:ptCount val="3"/>
                <c:pt idx="0">
                  <c:v>13373.02</c:v>
                </c:pt>
                <c:pt idx="1">
                  <c:v>39386.51</c:v>
                </c:pt>
                <c:pt idx="2">
                  <c:v>52759.53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FBAE-47FE-BB8B-E18189761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31584"/>
        <c:axId val="117731840"/>
      </c:barChart>
      <c:catAx>
        <c:axId val="112131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7731840"/>
        <c:crosses val="autoZero"/>
        <c:auto val="1"/>
        <c:lblAlgn val="ctr"/>
        <c:lblOffset val="100"/>
        <c:noMultiLvlLbl val="1"/>
      </c:catAx>
      <c:valAx>
        <c:axId val="117731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GB" sz="1000" b="1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US"/>
          </a:p>
        </c:txPr>
        <c:crossAx val="112131584"/>
        <c:crosses val="autoZero"/>
        <c:crossBetween val="between"/>
      </c:valAx>
    </c:plotArea>
    <c:plotVisOnly val="1"/>
    <c:dispBlanksAs val="gap"/>
    <c:showDLblsOverMax val="0"/>
  </c:chart>
  <c:spPr>
    <a:solidFill>
      <a:schemeClr val="bg2">
        <a:lumMod val="90000"/>
      </a:schemeClr>
    </a:solidFill>
  </c:spPr>
  <c:txPr>
    <a:bodyPr/>
    <a:lstStyle/>
    <a:p>
      <a:pPr>
        <a:defRPr lang="en-GB" sz="1000" b="1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37946836701003E-2"/>
          <c:y val="0.19339530501327101"/>
          <c:w val="0.893596531552456"/>
          <c:h val="0.6928872641795950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D89290"/>
              </a:solidFill>
            </c:spPr>
            <c:extLst>
              <c:ext xmlns:c16="http://schemas.microsoft.com/office/drawing/2014/chart" uri="{C3380CC4-5D6E-409C-BE32-E72D297353CC}">
                <c16:uniqueId val="{00000001-66EC-4179-BF7D-2D4C3E1E7BC3}"/>
              </c:ext>
            </c:extLst>
          </c:dPt>
          <c:dPt>
            <c:idx val="1"/>
            <c:invertIfNegative val="0"/>
            <c:bubble3D val="0"/>
            <c:spPr>
              <a:solidFill>
                <a:srgbClr val="9982B4"/>
              </a:solidFill>
            </c:spPr>
            <c:extLst>
              <c:ext xmlns:c16="http://schemas.microsoft.com/office/drawing/2014/chart" uri="{C3380CC4-5D6E-409C-BE32-E72D297353CC}">
                <c16:uniqueId val="{00000003-66EC-4179-BF7D-2D4C3E1E7BC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4F"/>
              </a:solidFill>
            </c:spPr>
            <c:extLst>
              <c:ext xmlns:c16="http://schemas.microsoft.com/office/drawing/2014/chart" uri="{C3380CC4-5D6E-409C-BE32-E72D297353CC}">
                <c16:uniqueId val="{00000005-66EC-4179-BF7D-2D4C3E1E7BC3}"/>
              </c:ext>
            </c:extLst>
          </c:dPt>
          <c:val>
            <c:numRef>
              <c:f>(#REF!,#REF!,#REF!)</c:f>
              <c:numCache>
                <c:formatCode>General</c:formatCode>
                <c:ptCount val="3"/>
                <c:pt idx="0">
                  <c:v>10</c:v>
                </c:pt>
                <c:pt idx="1">
                  <c:v>9</c:v>
                </c:pt>
                <c:pt idx="2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66EC-4179-BF7D-2D4C3E1E7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66528"/>
        <c:axId val="117733568"/>
      </c:barChart>
      <c:catAx>
        <c:axId val="118166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7733568"/>
        <c:crosses val="autoZero"/>
        <c:auto val="1"/>
        <c:lblAlgn val="ctr"/>
        <c:lblOffset val="100"/>
        <c:noMultiLvlLbl val="1"/>
      </c:catAx>
      <c:valAx>
        <c:axId val="117733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GB" sz="1000" b="1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US"/>
          </a:p>
        </c:txPr>
        <c:crossAx val="118166528"/>
        <c:crosses val="autoZero"/>
        <c:crossBetween val="between"/>
      </c:valAx>
    </c:plotArea>
    <c:plotVisOnly val="1"/>
    <c:dispBlanksAs val="gap"/>
    <c:showDLblsOverMax val="0"/>
  </c:chart>
  <c:spPr>
    <a:solidFill>
      <a:schemeClr val="bg2">
        <a:lumMod val="90000"/>
      </a:schemeClr>
    </a:solidFill>
  </c:spPr>
  <c:txPr>
    <a:bodyPr/>
    <a:lstStyle/>
    <a:p>
      <a:pPr>
        <a:defRPr lang="en-GB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GB" sz="1800" b="1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r>
              <a:rPr lang="en-ZA"/>
              <a:t>Truck fill rates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'Truck Fill Rates'!$U$6</c:f>
              <c:strCache>
                <c:ptCount val="1"/>
                <c:pt idx="0">
                  <c:v>AUG23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cat>
            <c:strRef>
              <c:f>'Truck Fill Rates'!$R$7:$R$15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6">
                  <c:v>6D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'Truck Fill Rates'!$U$7:$U$15</c:f>
              <c:numCache>
                <c:formatCode>0%</c:formatCode>
                <c:ptCount val="9"/>
                <c:pt idx="0">
                  <c:v>0.1825</c:v>
                </c:pt>
                <c:pt idx="1">
                  <c:v>0.34499999999999997</c:v>
                </c:pt>
                <c:pt idx="2">
                  <c:v>0.5</c:v>
                </c:pt>
                <c:pt idx="3">
                  <c:v>0.41500000000000004</c:v>
                </c:pt>
                <c:pt idx="4">
                  <c:v>0.41000000000000003</c:v>
                </c:pt>
                <c:pt idx="5">
                  <c:v>0.255</c:v>
                </c:pt>
                <c:pt idx="6">
                  <c:v>0.33999999999999997</c:v>
                </c:pt>
                <c:pt idx="7">
                  <c:v>0.2225</c:v>
                </c:pt>
                <c:pt idx="8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9-4332-B175-70F4C17D7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68576"/>
        <c:axId val="57131008"/>
      </c:barChart>
      <c:lineChart>
        <c:grouping val="standard"/>
        <c:varyColors val="0"/>
        <c:ser>
          <c:idx val="1"/>
          <c:order val="1"/>
          <c:tx>
            <c:strRef>
              <c:f>'Truck Fill Rates'!$T$6</c:f>
              <c:strCache>
                <c:ptCount val="1"/>
                <c:pt idx="0">
                  <c:v>Target</c:v>
                </c:pt>
              </c:strCache>
            </c:strRef>
          </c:tx>
          <c:spPr>
            <a:ln w="66675" cap="rnd" cmpd="sng" algn="ctr">
              <a:solidFill>
                <a:srgbClr val="0070C0"/>
              </a:solidFill>
              <a:prstDash val="solid"/>
              <a:round/>
            </a:ln>
          </c:spPr>
          <c:marker>
            <c:symbol val="none"/>
          </c:marker>
          <c:val>
            <c:numRef>
              <c:f>'Truck Fill Rates'!$T$7:$T$15</c:f>
              <c:numCache>
                <c:formatCode>0%</c:formatCode>
                <c:ptCount val="9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9-4332-B175-70F4C17D7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68576"/>
        <c:axId val="57131008"/>
      </c:lineChart>
      <c:catAx>
        <c:axId val="11816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US"/>
          </a:p>
        </c:txPr>
        <c:crossAx val="57131008"/>
        <c:crosses val="autoZero"/>
        <c:auto val="1"/>
        <c:lblAlgn val="ctr"/>
        <c:lblOffset val="100"/>
        <c:noMultiLvlLbl val="0"/>
      </c:catAx>
      <c:valAx>
        <c:axId val="57131008"/>
        <c:scaling>
          <c:orientation val="minMax"/>
          <c:max val="1.1000000000000001"/>
          <c:min val="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US"/>
          </a:p>
        </c:txPr>
        <c:crossAx val="118168576"/>
        <c:crosses val="autoZero"/>
        <c:crossBetween val="between"/>
      </c:valAx>
      <c:spPr>
        <a:solidFill>
          <a:schemeClr val="bg2">
            <a:lumMod val="75000"/>
          </a:schemeClr>
        </a:solidFill>
      </c:spPr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GB" sz="920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txPr>
    <a:bodyPr/>
    <a:lstStyle/>
    <a:p>
      <a:pPr>
        <a:defRPr lang="en-GB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 1'!$I$58</c:f>
              <c:strCache>
                <c:ptCount val="1"/>
                <c:pt idx="0">
                  <c:v>JULY</c:v>
                </c:pt>
              </c:strCache>
            </c:strRef>
          </c:tx>
          <c:invertIfNegative val="0"/>
          <c:cat>
            <c:strRef>
              <c:f>'Week 1'!$H$59:$H$67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'Week 1'!$I$59:$I$67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9519</c:v>
                </c:pt>
                <c:pt idx="5">
                  <c:v>1895.83</c:v>
                </c:pt>
                <c:pt idx="6">
                  <c:v>3942.57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4-479A-B5E3-05DF46BC3E2B}"/>
            </c:ext>
          </c:extLst>
        </c:ser>
        <c:ser>
          <c:idx val="1"/>
          <c:order val="1"/>
          <c:tx>
            <c:strRef>
              <c:f>'Week 1'!$J$58</c:f>
              <c:strCache>
                <c:ptCount val="1"/>
                <c:pt idx="0">
                  <c:v>WEEK 1</c:v>
                </c:pt>
              </c:strCache>
            </c:strRef>
          </c:tx>
          <c:invertIfNegative val="0"/>
          <c:cat>
            <c:strRef>
              <c:f>'Week 1'!$H$59:$H$67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'Week 1'!$J$59:$J$67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10298</c:v>
                </c:pt>
                <c:pt idx="5">
                  <c:v>1895.83</c:v>
                </c:pt>
                <c:pt idx="6">
                  <c:v>3942.57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94-479A-B5E3-05DF46BC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93216"/>
        <c:axId val="85420288"/>
      </c:barChart>
      <c:catAx>
        <c:axId val="89993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20288"/>
        <c:crosses val="autoZero"/>
        <c:auto val="1"/>
        <c:lblAlgn val="ctr"/>
        <c:lblOffset val="100"/>
        <c:noMultiLvlLbl val="0"/>
      </c:catAx>
      <c:valAx>
        <c:axId val="854202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9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GB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en-GB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 1'!$I$58</c:f>
              <c:strCache>
                <c:ptCount val="1"/>
                <c:pt idx="0">
                  <c:v>JULY</c:v>
                </c:pt>
              </c:strCache>
            </c:strRef>
          </c:tx>
          <c:invertIfNegative val="0"/>
          <c:cat>
            <c:strRef>
              <c:f>'Week 1'!$H$59:$H$67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'Week 1'!$I$59:$I$67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9519</c:v>
                </c:pt>
                <c:pt idx="5">
                  <c:v>1895.83</c:v>
                </c:pt>
                <c:pt idx="6">
                  <c:v>3942.57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CC-488A-8F82-308FCD92137E}"/>
            </c:ext>
          </c:extLst>
        </c:ser>
        <c:ser>
          <c:idx val="1"/>
          <c:order val="1"/>
          <c:tx>
            <c:strRef>
              <c:f>'Week 1'!$J$58</c:f>
              <c:strCache>
                <c:ptCount val="1"/>
                <c:pt idx="0">
                  <c:v>WEEK 1</c:v>
                </c:pt>
              </c:strCache>
            </c:strRef>
          </c:tx>
          <c:invertIfNegative val="0"/>
          <c:cat>
            <c:strRef>
              <c:f>'Week 1'!$H$59:$H$67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'Week 2'!$J$59:$J$67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11077</c:v>
                </c:pt>
                <c:pt idx="5">
                  <c:v>1895.83</c:v>
                </c:pt>
                <c:pt idx="6">
                  <c:v>3942.57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CC-488A-8F82-308FCD92137E}"/>
            </c:ext>
          </c:extLst>
        </c:ser>
        <c:ser>
          <c:idx val="2"/>
          <c:order val="2"/>
          <c:tx>
            <c:strRef>
              <c:f>'Week 2'!$K$58</c:f>
              <c:strCache>
                <c:ptCount val="1"/>
                <c:pt idx="0">
                  <c:v>WEEK 3</c:v>
                </c:pt>
              </c:strCache>
            </c:strRef>
          </c:tx>
          <c:invertIfNegative val="0"/>
          <c:val>
            <c:numRef>
              <c:f>'Week 2'!$K$59:$K$67</c:f>
              <c:numCache>
                <c:formatCode>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02CC-488A-8F82-308FCD921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96800"/>
        <c:axId val="85424896"/>
      </c:barChart>
      <c:catAx>
        <c:axId val="8999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24896"/>
        <c:crosses val="autoZero"/>
        <c:auto val="1"/>
        <c:lblAlgn val="ctr"/>
        <c:lblOffset val="100"/>
        <c:noMultiLvlLbl val="0"/>
      </c:catAx>
      <c:valAx>
        <c:axId val="854248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96800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GB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en-GB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 3'!$I$58</c:f>
              <c:strCache>
                <c:ptCount val="1"/>
                <c:pt idx="0">
                  <c:v>WEEK 1</c:v>
                </c:pt>
              </c:strCache>
            </c:strRef>
          </c:tx>
          <c:invertIfNegative val="0"/>
          <c:cat>
            <c:strRef>
              <c:f>'Week 3'!$H$59:$H$67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6">
                  <c:v>6D</c:v>
                </c:pt>
                <c:pt idx="7">
                  <c:v>10A</c:v>
                </c:pt>
                <c:pt idx="8">
                  <c:v>06 January 1900</c:v>
                </c:pt>
              </c:strCache>
            </c:strRef>
          </c:cat>
          <c:val>
            <c:numRef>
              <c:f>'Week 3'!$I$59:$I$67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9519</c:v>
                </c:pt>
                <c:pt idx="5">
                  <c:v>1895.83</c:v>
                </c:pt>
                <c:pt idx="6">
                  <c:v>3942.57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6-45D3-8078-6D653B50CBA4}"/>
            </c:ext>
          </c:extLst>
        </c:ser>
        <c:ser>
          <c:idx val="1"/>
          <c:order val="1"/>
          <c:tx>
            <c:strRef>
              <c:f>'Week 3'!$J$58</c:f>
              <c:strCache>
                <c:ptCount val="1"/>
                <c:pt idx="0">
                  <c:v>WEEK 2</c:v>
                </c:pt>
              </c:strCache>
            </c:strRef>
          </c:tx>
          <c:invertIfNegative val="0"/>
          <c:val>
            <c:numRef>
              <c:f>'Week 3'!$J$59:$J$67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9519</c:v>
                </c:pt>
                <c:pt idx="5">
                  <c:v>1895.83</c:v>
                </c:pt>
                <c:pt idx="6">
                  <c:v>3942.57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C6-45D3-8078-6D653B50CBA4}"/>
            </c:ext>
          </c:extLst>
        </c:ser>
        <c:ser>
          <c:idx val="2"/>
          <c:order val="2"/>
          <c:tx>
            <c:strRef>
              <c:f>'Week 3'!$K$58</c:f>
              <c:strCache>
                <c:ptCount val="1"/>
                <c:pt idx="0">
                  <c:v>WEEK 3</c:v>
                </c:pt>
              </c:strCache>
            </c:strRef>
          </c:tx>
          <c:invertIfNegative val="0"/>
          <c:val>
            <c:numRef>
              <c:f>'Week 3'!$K$59:$K$67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10298</c:v>
                </c:pt>
                <c:pt idx="5">
                  <c:v>1896</c:v>
                </c:pt>
                <c:pt idx="6">
                  <c:v>4722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C6-45D3-8078-6D653B50CBA4}"/>
            </c:ext>
          </c:extLst>
        </c:ser>
        <c:ser>
          <c:idx val="3"/>
          <c:order val="3"/>
          <c:tx>
            <c:strRef>
              <c:f>'Week 3'!$L$58</c:f>
              <c:strCache>
                <c:ptCount val="1"/>
                <c:pt idx="0">
                  <c:v>WEEK 4</c:v>
                </c:pt>
              </c:strCache>
            </c:strRef>
          </c:tx>
          <c:invertIfNegative val="0"/>
          <c:val>
            <c:numRef>
              <c:f>'Week 3'!$L$59:$L$67</c:f>
              <c:numCache>
                <c:formatCode>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2CC6-45D3-8078-6D653B50C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338112"/>
        <c:axId val="110274816"/>
      </c:barChart>
      <c:catAx>
        <c:axId val="109338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74816"/>
        <c:crosses val="autoZero"/>
        <c:auto val="1"/>
        <c:lblAlgn val="ctr"/>
        <c:lblOffset val="100"/>
        <c:noMultiLvlLbl val="0"/>
      </c:catAx>
      <c:valAx>
        <c:axId val="1102748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38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GB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en-GB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46872688548806E-2"/>
          <c:y val="3.4999202096100399E-2"/>
          <c:w val="0.76393410517223004"/>
          <c:h val="0.87474736453023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'Week 4'!$I$58</c:f>
              <c:strCache>
                <c:ptCount val="1"/>
                <c:pt idx="0">
                  <c:v>WEEK 1</c:v>
                </c:pt>
              </c:strCache>
            </c:strRef>
          </c:tx>
          <c:invertIfNegative val="0"/>
          <c:cat>
            <c:strRef>
              <c:f>'Week 4'!$H$59:$H$67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6">
                  <c:v>6D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'Week 4'!$I$59:$I$67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9519</c:v>
                </c:pt>
                <c:pt idx="5">
                  <c:v>1895.83</c:v>
                </c:pt>
                <c:pt idx="6">
                  <c:v>3942.57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B-4148-9085-350BFBE5E8D1}"/>
            </c:ext>
          </c:extLst>
        </c:ser>
        <c:ser>
          <c:idx val="1"/>
          <c:order val="1"/>
          <c:tx>
            <c:strRef>
              <c:f>'Week 4'!$J$58</c:f>
              <c:strCache>
                <c:ptCount val="1"/>
                <c:pt idx="0">
                  <c:v>WEEK 2</c:v>
                </c:pt>
              </c:strCache>
            </c:strRef>
          </c:tx>
          <c:invertIfNegative val="0"/>
          <c:cat>
            <c:strRef>
              <c:f>'Week 4'!$H$59:$H$67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6">
                  <c:v>6D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'Week 4'!$J$59:$J$67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9519</c:v>
                </c:pt>
                <c:pt idx="5">
                  <c:v>1895.83</c:v>
                </c:pt>
                <c:pt idx="6">
                  <c:v>3942.57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B-4148-9085-350BFBE5E8D1}"/>
            </c:ext>
          </c:extLst>
        </c:ser>
        <c:ser>
          <c:idx val="2"/>
          <c:order val="2"/>
          <c:tx>
            <c:strRef>
              <c:f>'Week 4'!$K$58</c:f>
              <c:strCache>
                <c:ptCount val="1"/>
                <c:pt idx="0">
                  <c:v>WEEK 3</c:v>
                </c:pt>
              </c:strCache>
            </c:strRef>
          </c:tx>
          <c:invertIfNegative val="0"/>
          <c:cat>
            <c:strRef>
              <c:f>'Week 4'!$H$59:$H$67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6">
                  <c:v>6D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'Week 4'!$K$59:$K$67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9519</c:v>
                </c:pt>
                <c:pt idx="5">
                  <c:v>1895.83</c:v>
                </c:pt>
                <c:pt idx="6">
                  <c:v>3942.57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B-4148-9085-350BFBE5E8D1}"/>
            </c:ext>
          </c:extLst>
        </c:ser>
        <c:ser>
          <c:idx val="3"/>
          <c:order val="3"/>
          <c:tx>
            <c:strRef>
              <c:f>'Week 4'!$L$58</c:f>
              <c:strCache>
                <c:ptCount val="1"/>
                <c:pt idx="0">
                  <c:v>WEEK 4</c:v>
                </c:pt>
              </c:strCache>
            </c:strRef>
          </c:tx>
          <c:invertIfNegative val="0"/>
          <c:cat>
            <c:strRef>
              <c:f>'Week 4'!$H$59:$H$67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6">
                  <c:v>6D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'Week 4'!$L$59:$L$67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13414</c:v>
                </c:pt>
                <c:pt idx="5">
                  <c:v>1895.83</c:v>
                </c:pt>
                <c:pt idx="6">
                  <c:v>3942.57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4B-4148-9085-350BFBE5E8D1}"/>
            </c:ext>
          </c:extLst>
        </c:ser>
        <c:ser>
          <c:idx val="4"/>
          <c:order val="4"/>
          <c:tx>
            <c:strRef>
              <c:f>'Week 4'!$N$58</c:f>
              <c:strCache>
                <c:ptCount val="1"/>
              </c:strCache>
            </c:strRef>
          </c:tx>
          <c:invertIfNegative val="0"/>
          <c:cat>
            <c:strRef>
              <c:f>'Week 4'!$H$59:$H$67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6">
                  <c:v>6D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'Week 4'!$N$59:$N$67</c:f>
              <c:numCache>
                <c:formatCode>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704B-4148-9085-350BFBE5E8D1}"/>
            </c:ext>
          </c:extLst>
        </c:ser>
        <c:ser>
          <c:idx val="5"/>
          <c:order val="5"/>
          <c:tx>
            <c:strRef>
              <c:f>'Week 4'!$M$58</c:f>
              <c:strCache>
                <c:ptCount val="1"/>
                <c:pt idx="0">
                  <c:v>WEEK 5</c:v>
                </c:pt>
              </c:strCache>
            </c:strRef>
          </c:tx>
          <c:invertIfNegative val="0"/>
          <c:val>
            <c:numRef>
              <c:f>'Week 4'!$M$59:$M$67</c:f>
              <c:numCache>
                <c:formatCode>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5-704B-4148-9085-350BFBE5E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81088"/>
        <c:axId val="110278848"/>
      </c:barChart>
      <c:catAx>
        <c:axId val="112281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78848"/>
        <c:crosses val="autoZero"/>
        <c:auto val="1"/>
        <c:lblAlgn val="ctr"/>
        <c:lblOffset val="100"/>
        <c:noMultiLvlLbl val="0"/>
      </c:catAx>
      <c:valAx>
        <c:axId val="1102788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81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GB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en-GB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46872688548806E-2"/>
          <c:y val="3.4999202096100399E-2"/>
          <c:w val="0.76393410517223004"/>
          <c:h val="0.87474736453023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'Week 4'!$I$58</c:f>
              <c:strCache>
                <c:ptCount val="1"/>
                <c:pt idx="0">
                  <c:v>WEEK 1</c:v>
                </c:pt>
              </c:strCache>
            </c:strRef>
          </c:tx>
          <c:invertIfNegative val="0"/>
          <c:cat>
            <c:strRef>
              <c:f>'Week 4'!$H$59:$H$67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6">
                  <c:v>6D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'Week 4'!$I$59:$I$67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9519</c:v>
                </c:pt>
                <c:pt idx="5">
                  <c:v>1895.83</c:v>
                </c:pt>
                <c:pt idx="6">
                  <c:v>3942.57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A-45E6-BC0B-C5E16EC5FD6E}"/>
            </c:ext>
          </c:extLst>
        </c:ser>
        <c:ser>
          <c:idx val="1"/>
          <c:order val="1"/>
          <c:tx>
            <c:strRef>
              <c:f>'Week 4'!$J$58</c:f>
              <c:strCache>
                <c:ptCount val="1"/>
                <c:pt idx="0">
                  <c:v>WEEK 2</c:v>
                </c:pt>
              </c:strCache>
            </c:strRef>
          </c:tx>
          <c:invertIfNegative val="0"/>
          <c:cat>
            <c:strRef>
              <c:f>'Week 4'!$H$59:$H$67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6">
                  <c:v>6D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'Week 4'!$J$59:$J$67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9519</c:v>
                </c:pt>
                <c:pt idx="5">
                  <c:v>1895.83</c:v>
                </c:pt>
                <c:pt idx="6">
                  <c:v>3942.57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A-45E6-BC0B-C5E16EC5FD6E}"/>
            </c:ext>
          </c:extLst>
        </c:ser>
        <c:ser>
          <c:idx val="2"/>
          <c:order val="2"/>
          <c:tx>
            <c:strRef>
              <c:f>'Week 4'!$K$58</c:f>
              <c:strCache>
                <c:ptCount val="1"/>
                <c:pt idx="0">
                  <c:v>WEEK 3</c:v>
                </c:pt>
              </c:strCache>
            </c:strRef>
          </c:tx>
          <c:invertIfNegative val="0"/>
          <c:cat>
            <c:strRef>
              <c:f>'Week 4'!$H$59:$H$67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6">
                  <c:v>6D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'Week 4'!$K$59:$K$67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9519</c:v>
                </c:pt>
                <c:pt idx="5">
                  <c:v>1895.83</c:v>
                </c:pt>
                <c:pt idx="6">
                  <c:v>3942.57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CA-45E6-BC0B-C5E16EC5FD6E}"/>
            </c:ext>
          </c:extLst>
        </c:ser>
        <c:ser>
          <c:idx val="3"/>
          <c:order val="3"/>
          <c:tx>
            <c:strRef>
              <c:f>'Week 4'!$L$58</c:f>
              <c:strCache>
                <c:ptCount val="1"/>
                <c:pt idx="0">
                  <c:v>WEEK 4</c:v>
                </c:pt>
              </c:strCache>
            </c:strRef>
          </c:tx>
          <c:invertIfNegative val="0"/>
          <c:cat>
            <c:strRef>
              <c:f>'Week 4'!$H$59:$H$67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6">
                  <c:v>6D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'Week 4'!$L$59:$L$67</c:f>
              <c:numCache>
                <c:formatCode>0</c:formatCode>
                <c:ptCount val="9"/>
                <c:pt idx="0">
                  <c:v>2313.91</c:v>
                </c:pt>
                <c:pt idx="1">
                  <c:v>8391.33</c:v>
                </c:pt>
                <c:pt idx="2">
                  <c:v>3266.61</c:v>
                </c:pt>
                <c:pt idx="3">
                  <c:v>5673</c:v>
                </c:pt>
                <c:pt idx="4">
                  <c:v>13414</c:v>
                </c:pt>
                <c:pt idx="5">
                  <c:v>1895.83</c:v>
                </c:pt>
                <c:pt idx="6">
                  <c:v>3942.57</c:v>
                </c:pt>
                <c:pt idx="7">
                  <c:v>6565.77</c:v>
                </c:pt>
                <c:pt idx="8">
                  <c:v>8110.47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CA-45E6-BC0B-C5E16EC5FD6E}"/>
            </c:ext>
          </c:extLst>
        </c:ser>
        <c:ser>
          <c:idx val="4"/>
          <c:order val="4"/>
          <c:tx>
            <c:strRef>
              <c:f>'Week 4'!$N$58</c:f>
              <c:strCache>
                <c:ptCount val="1"/>
              </c:strCache>
            </c:strRef>
          </c:tx>
          <c:invertIfNegative val="0"/>
          <c:cat>
            <c:strRef>
              <c:f>'Week 4'!$H$59:$H$67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6">
                  <c:v>6D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'Week 4'!$N$59:$N$67</c:f>
              <c:numCache>
                <c:formatCode>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45CA-45E6-BC0B-C5E16EC5FD6E}"/>
            </c:ext>
          </c:extLst>
        </c:ser>
        <c:ser>
          <c:idx val="5"/>
          <c:order val="5"/>
          <c:tx>
            <c:strRef>
              <c:f>'Week 4'!$M$58</c:f>
              <c:strCache>
                <c:ptCount val="1"/>
                <c:pt idx="0">
                  <c:v>WEEK 5</c:v>
                </c:pt>
              </c:strCache>
            </c:strRef>
          </c:tx>
          <c:invertIfNegative val="0"/>
          <c:val>
            <c:numRef>
              <c:f>'Week 4'!$M$59:$M$67</c:f>
              <c:numCache>
                <c:formatCode>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5-45CA-45E6-BC0B-C5E16EC5F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81088"/>
        <c:axId val="110278848"/>
      </c:barChart>
      <c:catAx>
        <c:axId val="112281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78848"/>
        <c:crosses val="autoZero"/>
        <c:auto val="1"/>
        <c:lblAlgn val="ctr"/>
        <c:lblOffset val="100"/>
        <c:noMultiLvlLbl val="0"/>
      </c:catAx>
      <c:valAx>
        <c:axId val="1102788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81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GB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en-GB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GB" sz="1800" b="1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r>
              <a:rPr lang="en-ZA"/>
              <a:t>ON TIME DEPARTURE</a:t>
            </a:r>
          </a:p>
        </c:rich>
      </c:tx>
      <c:layout>
        <c:manualLayout>
          <c:xMode val="edge"/>
          <c:yMode val="edge"/>
          <c:x val="0.33814729680529099"/>
          <c:y val="4.70141684778090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90044596070099"/>
          <c:y val="0.19478528418471899"/>
          <c:w val="0.71734107442763995"/>
          <c:h val="0.6601613607782039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'Ontime departure'!$N$10</c:f>
              <c:strCache>
                <c:ptCount val="1"/>
                <c:pt idx="0">
                  <c:v>AUG23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'Ontime departure'!$K$11:$K$19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6">
                  <c:v>6D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'Ontime departure'!$N$11:$N$19</c:f>
              <c:numCache>
                <c:formatCode>0.0%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0.78900000000000003</c:v>
                </c:pt>
                <c:pt idx="4">
                  <c:v>0.78947368421052633</c:v>
                </c:pt>
                <c:pt idx="5">
                  <c:v>0.78947368421052633</c:v>
                </c:pt>
                <c:pt idx="6">
                  <c:v>0.78947368421052633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C-42D4-A4E5-C89AE5643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56704"/>
        <c:axId val="112614144"/>
      </c:barChart>
      <c:lineChart>
        <c:grouping val="standard"/>
        <c:varyColors val="0"/>
        <c:ser>
          <c:idx val="0"/>
          <c:order val="0"/>
          <c:tx>
            <c:strRef>
              <c:f>'Ontime departure'!$M$10</c:f>
              <c:strCache>
                <c:ptCount val="1"/>
                <c:pt idx="0">
                  <c:v>Target</c:v>
                </c:pt>
              </c:strCache>
            </c:strRef>
          </c:tx>
          <c:marker>
            <c:symbol val="none"/>
          </c:marker>
          <c:cat>
            <c:strRef>
              <c:f>'Ontime departure'!$K$11:$K$19</c:f>
              <c:strCache>
                <c:ptCount val="9"/>
                <c:pt idx="0">
                  <c:v>2A</c:v>
                </c:pt>
                <c:pt idx="1">
                  <c:v>5E</c:v>
                </c:pt>
                <c:pt idx="2">
                  <c:v>5F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  <c:pt idx="6">
                  <c:v>6D</c:v>
                </c:pt>
                <c:pt idx="7">
                  <c:v>10A</c:v>
                </c:pt>
                <c:pt idx="8">
                  <c:v>12B</c:v>
                </c:pt>
              </c:strCache>
            </c:strRef>
          </c:cat>
          <c:val>
            <c:numRef>
              <c:f>'Ontime departure'!$M$11:$M$19</c:f>
              <c:numCache>
                <c:formatCode>0%</c:formatCode>
                <c:ptCount val="9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C-42D4-A4E5-C89AE5643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56704"/>
        <c:axId val="112614144"/>
      </c:lineChart>
      <c:catAx>
        <c:axId val="1092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US"/>
          </a:p>
        </c:txPr>
        <c:crossAx val="112614144"/>
        <c:crosses val="autoZero"/>
        <c:auto val="1"/>
        <c:lblAlgn val="ctr"/>
        <c:lblOffset val="100"/>
        <c:noMultiLvlLbl val="0"/>
      </c:catAx>
      <c:valAx>
        <c:axId val="112614144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US"/>
          </a:p>
        </c:txPr>
        <c:crossAx val="109256704"/>
        <c:crosses val="autoZero"/>
        <c:crossBetween val="between"/>
      </c:valAx>
      <c:spPr>
        <a:solidFill>
          <a:schemeClr val="bg2">
            <a:lumMod val="75000"/>
          </a:schemeClr>
        </a:solidFill>
      </c:spPr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GB" sz="84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txPr>
    <a:bodyPr/>
    <a:lstStyle/>
    <a:p>
      <a:pPr>
        <a:defRPr lang="en-GB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GB" sz="2400" b="1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r>
              <a:rPr lang="en-ZA"/>
              <a:t>ON TIME ARRIVAL</a:t>
            </a:r>
          </a:p>
        </c:rich>
      </c:tx>
      <c:layout>
        <c:manualLayout>
          <c:xMode val="edge"/>
          <c:yMode val="edge"/>
          <c:x val="0.43009745520940401"/>
          <c:y val="6.16717789794348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610696661360794E-2"/>
          <c:y val="0.223386451142947"/>
          <c:w val="0.77908210018769097"/>
          <c:h val="0.6481140518228170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'Ontime arrival'!$S$11</c:f>
              <c:strCache>
                <c:ptCount val="1"/>
                <c:pt idx="0">
                  <c:v>AUG23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'Ontime arrival'!$Q$12:$Q$20</c:f>
              <c:strCache>
                <c:ptCount val="9"/>
                <c:pt idx="0">
                  <c:v>North West</c:v>
                </c:pt>
                <c:pt idx="1">
                  <c:v>Port Elizabeth</c:v>
                </c:pt>
                <c:pt idx="2">
                  <c:v>East London</c:v>
                </c:pt>
                <c:pt idx="3">
                  <c:v>KZN - Greyville</c:v>
                </c:pt>
                <c:pt idx="4">
                  <c:v>KZN - Durban</c:v>
                </c:pt>
                <c:pt idx="5">
                  <c:v>KZN - Pietermaritzburg</c:v>
                </c:pt>
                <c:pt idx="6">
                  <c:v>KZN </c:v>
                </c:pt>
                <c:pt idx="7">
                  <c:v>Botswana</c:v>
                </c:pt>
                <c:pt idx="8">
                  <c:v>Northern Cape</c:v>
                </c:pt>
              </c:strCache>
            </c:strRef>
          </c:cat>
          <c:val>
            <c:numRef>
              <c:f>'Ontime arrival'!$S$12:$S$20</c:f>
              <c:numCache>
                <c:formatCode>0.0%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0.96078431372549022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2-4D72-9D4C-793DDBD7B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34336"/>
        <c:axId val="112158976"/>
      </c:barChart>
      <c:lineChart>
        <c:grouping val="standard"/>
        <c:varyColors val="0"/>
        <c:ser>
          <c:idx val="0"/>
          <c:order val="0"/>
          <c:tx>
            <c:strRef>
              <c:f>'Ontime arrival'!$R$11</c:f>
              <c:strCache>
                <c:ptCount val="1"/>
                <c:pt idx="0">
                  <c:v>Target</c:v>
                </c:pt>
              </c:strCache>
            </c:strRef>
          </c:tx>
          <c:marker>
            <c:symbol val="none"/>
          </c:marker>
          <c:cat>
            <c:strRef>
              <c:f>'Ontime arrival'!$Q$12:$Q$20</c:f>
              <c:strCache>
                <c:ptCount val="9"/>
                <c:pt idx="0">
                  <c:v>North West</c:v>
                </c:pt>
                <c:pt idx="1">
                  <c:v>Port Elizabeth</c:v>
                </c:pt>
                <c:pt idx="2">
                  <c:v>East London</c:v>
                </c:pt>
                <c:pt idx="3">
                  <c:v>KZN - Greyville</c:v>
                </c:pt>
                <c:pt idx="4">
                  <c:v>KZN - Durban</c:v>
                </c:pt>
                <c:pt idx="5">
                  <c:v>KZN - Pietermaritzburg</c:v>
                </c:pt>
                <c:pt idx="6">
                  <c:v>KZN </c:v>
                </c:pt>
                <c:pt idx="7">
                  <c:v>Botswana</c:v>
                </c:pt>
                <c:pt idx="8">
                  <c:v>Northern Cape</c:v>
                </c:pt>
              </c:strCache>
            </c:strRef>
          </c:cat>
          <c:val>
            <c:numRef>
              <c:f>'Ontime arrival'!$R$12:$R$20</c:f>
              <c:numCache>
                <c:formatCode>0%</c:formatCode>
                <c:ptCount val="9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2-4D72-9D4C-793DDBD7B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34336"/>
        <c:axId val="112158976"/>
      </c:lineChart>
      <c:catAx>
        <c:axId val="11233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US"/>
          </a:p>
        </c:txPr>
        <c:crossAx val="112158976"/>
        <c:crosses val="autoZero"/>
        <c:auto val="1"/>
        <c:lblAlgn val="ctr"/>
        <c:lblOffset val="100"/>
        <c:noMultiLvlLbl val="0"/>
      </c:catAx>
      <c:valAx>
        <c:axId val="112158976"/>
        <c:scaling>
          <c:orientation val="minMax"/>
          <c:max val="1"/>
          <c:min val="0.5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US"/>
          </a:p>
        </c:txPr>
        <c:crossAx val="112334336"/>
        <c:crosses val="autoZero"/>
        <c:crossBetween val="between"/>
      </c:valAx>
      <c:spPr>
        <a:solidFill>
          <a:schemeClr val="bg2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x val="0.88595169082125602"/>
          <c:y val="0.60211027838387998"/>
          <c:w val="4.8798472175413901E-2"/>
          <c:h val="8.6175739660449405E-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GB" sz="84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txPr>
    <a:bodyPr/>
    <a:lstStyle/>
    <a:p>
      <a:pPr>
        <a:defRPr lang="en-GB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GB" sz="1800" b="1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r>
              <a:rPr lang="en-ZA"/>
              <a:t> CLEAN FLOOR</a:t>
            </a:r>
          </a:p>
        </c:rich>
      </c:tx>
      <c:layout>
        <c:manualLayout>
          <c:xMode val="edge"/>
          <c:yMode val="edge"/>
          <c:x val="0.37101148423640801"/>
          <c:y val="3.41766398697017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379331162085"/>
          <c:y val="0.18534594787310599"/>
          <c:w val="0.73022120132866897"/>
          <c:h val="0.6659484492094409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'Clean floor'!$O$11</c:f>
              <c:strCache>
                <c:ptCount val="1"/>
                <c:pt idx="0">
                  <c:v>AUG23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multiLvlStrRef>
              <c:f>'Clean floor'!$L$12:$M$20</c:f>
              <c:multiLvlStrCache>
                <c:ptCount val="9"/>
                <c:lvl>
                  <c:pt idx="0">
                    <c:v>North West</c:v>
                  </c:pt>
                  <c:pt idx="1">
                    <c:v>Port Elizabeth</c:v>
                  </c:pt>
                  <c:pt idx="2">
                    <c:v>East London</c:v>
                  </c:pt>
                  <c:pt idx="3">
                    <c:v>KZN - Greyville</c:v>
                  </c:pt>
                  <c:pt idx="4">
                    <c:v>KZN - Durban</c:v>
                  </c:pt>
                  <c:pt idx="5">
                    <c:v>KZN - Pietermaritzburg</c:v>
                  </c:pt>
                  <c:pt idx="6">
                    <c:v>KZN</c:v>
                  </c:pt>
                  <c:pt idx="7">
                    <c:v>Botswana</c:v>
                  </c:pt>
                  <c:pt idx="8">
                    <c:v>Northern Cape</c:v>
                  </c:pt>
                </c:lvl>
                <c:lvl>
                  <c:pt idx="0">
                    <c:v>2A</c:v>
                  </c:pt>
                  <c:pt idx="1">
                    <c:v>5E</c:v>
                  </c:pt>
                  <c:pt idx="2">
                    <c:v>5F</c:v>
                  </c:pt>
                  <c:pt idx="3">
                    <c:v>6A</c:v>
                  </c:pt>
                  <c:pt idx="4">
                    <c:v>6B</c:v>
                  </c:pt>
                  <c:pt idx="5">
                    <c:v>6C</c:v>
                  </c:pt>
                  <c:pt idx="6">
                    <c:v>6D</c:v>
                  </c:pt>
                  <c:pt idx="7">
                    <c:v>10A</c:v>
                  </c:pt>
                  <c:pt idx="8">
                    <c:v>12B</c:v>
                  </c:pt>
                </c:lvl>
              </c:multiLvlStrCache>
            </c:multiLvlStrRef>
          </c:cat>
          <c:val>
            <c:numRef>
              <c:f>'Clean floor'!$O$12:$O$20</c:f>
              <c:numCache>
                <c:formatCode>0.0%</c:formatCode>
                <c:ptCount val="9"/>
                <c:pt idx="0">
                  <c:v>0.99525504151838673</c:v>
                </c:pt>
                <c:pt idx="1">
                  <c:v>0.98461256640410333</c:v>
                </c:pt>
                <c:pt idx="2">
                  <c:v>0.99731182795698925</c:v>
                </c:pt>
                <c:pt idx="3">
                  <c:v>0.99928238249013279</c:v>
                </c:pt>
                <c:pt idx="4">
                  <c:v>0.99611197511664074</c:v>
                </c:pt>
                <c:pt idx="5">
                  <c:v>0.99912873012415593</c:v>
                </c:pt>
                <c:pt idx="6">
                  <c:v>0.99863247863247862</c:v>
                </c:pt>
                <c:pt idx="7">
                  <c:v>0.98623372736794856</c:v>
                </c:pt>
                <c:pt idx="8">
                  <c:v>0.99431818181818177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7-493F-A710-29AB212B9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06592"/>
        <c:axId val="112162432"/>
      </c:barChart>
      <c:lineChart>
        <c:grouping val="standard"/>
        <c:varyColors val="0"/>
        <c:ser>
          <c:idx val="0"/>
          <c:order val="0"/>
          <c:tx>
            <c:strRef>
              <c:f>'Clean floor'!$N$11</c:f>
              <c:strCache>
                <c:ptCount val="1"/>
                <c:pt idx="0">
                  <c:v>Target</c:v>
                </c:pt>
              </c:strCache>
            </c:strRef>
          </c:tx>
          <c:spPr>
            <a:ln w="66675" cap="rnd" cmpd="sng" algn="ctr">
              <a:solidFill>
                <a:srgbClr val="0070C0"/>
              </a:solidFill>
              <a:prstDash val="solid"/>
              <a:round/>
            </a:ln>
          </c:spPr>
          <c:marker>
            <c:symbol val="none"/>
          </c:marker>
          <c:cat>
            <c:multiLvlStrRef>
              <c:f>'Clean floor'!$L$12:$M$20</c:f>
              <c:multiLvlStrCache>
                <c:ptCount val="9"/>
                <c:lvl>
                  <c:pt idx="0">
                    <c:v>North West</c:v>
                  </c:pt>
                  <c:pt idx="1">
                    <c:v>Port Elizabeth</c:v>
                  </c:pt>
                  <c:pt idx="2">
                    <c:v>East London</c:v>
                  </c:pt>
                  <c:pt idx="3">
                    <c:v>KZN - Greyville</c:v>
                  </c:pt>
                  <c:pt idx="4">
                    <c:v>KZN - Durban</c:v>
                  </c:pt>
                  <c:pt idx="5">
                    <c:v>KZN - Pietermaritzburg</c:v>
                  </c:pt>
                  <c:pt idx="6">
                    <c:v>KZN</c:v>
                  </c:pt>
                  <c:pt idx="7">
                    <c:v>Botswana</c:v>
                  </c:pt>
                  <c:pt idx="8">
                    <c:v>Northern Cape</c:v>
                  </c:pt>
                </c:lvl>
                <c:lvl>
                  <c:pt idx="0">
                    <c:v>2A</c:v>
                  </c:pt>
                  <c:pt idx="1">
                    <c:v>5E</c:v>
                  </c:pt>
                  <c:pt idx="2">
                    <c:v>5F</c:v>
                  </c:pt>
                  <c:pt idx="3">
                    <c:v>6A</c:v>
                  </c:pt>
                  <c:pt idx="4">
                    <c:v>6B</c:v>
                  </c:pt>
                  <c:pt idx="5">
                    <c:v>6C</c:v>
                  </c:pt>
                  <c:pt idx="6">
                    <c:v>6D</c:v>
                  </c:pt>
                  <c:pt idx="7">
                    <c:v>10A</c:v>
                  </c:pt>
                  <c:pt idx="8">
                    <c:v>12B</c:v>
                  </c:pt>
                </c:lvl>
              </c:multiLvlStrCache>
            </c:multiLvlStrRef>
          </c:cat>
          <c:val>
            <c:numRef>
              <c:f>'Clean floor'!$N$12:$N$20</c:f>
              <c:numCache>
                <c:formatCode>0%</c:formatCode>
                <c:ptCount val="9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7-493F-A710-29AB212B9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06592"/>
        <c:axId val="112162432"/>
      </c:lineChart>
      <c:catAx>
        <c:axId val="11780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US"/>
          </a:p>
        </c:txPr>
        <c:crossAx val="112162432"/>
        <c:crosses val="autoZero"/>
        <c:auto val="1"/>
        <c:lblAlgn val="ctr"/>
        <c:lblOffset val="100"/>
        <c:noMultiLvlLbl val="0"/>
      </c:catAx>
      <c:valAx>
        <c:axId val="112162432"/>
        <c:scaling>
          <c:orientation val="minMax"/>
          <c:max val="1"/>
          <c:min val="0.84000000000000097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US"/>
          </a:p>
        </c:txPr>
        <c:crossAx val="117806592"/>
        <c:crosses val="autoZero"/>
        <c:crossBetween val="between"/>
      </c:valAx>
      <c:spPr>
        <a:solidFill>
          <a:schemeClr val="bg2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x val="0.84893913458446302"/>
          <c:y val="0.75932649928192897"/>
          <c:w val="7.2886076802097896E-2"/>
          <c:h val="9.0012046636286702E-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GB" sz="84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solidFill>
        <a:schemeClr val="bg2">
          <a:lumMod val="90000"/>
        </a:schemeClr>
      </a:solidFill>
      <a:prstDash val="solid"/>
      <a:round/>
    </a:ln>
  </c:spPr>
  <c:txPr>
    <a:bodyPr/>
    <a:lstStyle/>
    <a:p>
      <a:pPr>
        <a:defRPr lang="en-GB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247650</xdr:colOff>
      <xdr:row>56</xdr:row>
      <xdr:rowOff>361950</xdr:rowOff>
    </xdr:from>
    <xdr:to>
      <xdr:col>17</xdr:col>
      <xdr:colOff>0</xdr:colOff>
      <xdr:row>67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323850</xdr:colOff>
      <xdr:row>55</xdr:row>
      <xdr:rowOff>228600</xdr:rowOff>
    </xdr:from>
    <xdr:to>
      <xdr:col>17</xdr:col>
      <xdr:colOff>4762</xdr:colOff>
      <xdr:row>68</xdr:row>
      <xdr:rowOff>23811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777241</xdr:colOff>
      <xdr:row>0</xdr:row>
      <xdr:rowOff>335280</xdr:rowOff>
    </xdr:from>
    <xdr:to>
      <xdr:col>3</xdr:col>
      <xdr:colOff>695597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F0FDA6-C956-49EE-A929-DD1CBBEB2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7321" y="335280"/>
          <a:ext cx="3484516" cy="10058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5</xdr:row>
      <xdr:rowOff>5443</xdr:rowOff>
    </xdr:from>
    <xdr:to>
      <xdr:col>10</xdr:col>
      <xdr:colOff>733425</xdr:colOff>
      <xdr:row>26</xdr:row>
      <xdr:rowOff>157843</xdr:rowOff>
    </xdr:to>
    <xdr:graphicFrame macro="">
      <xdr:nvGraphicFramePr>
        <xdr:cNvPr id="18571" name="Chart 6">
          <a:extLst>
            <a:ext uri="{FF2B5EF4-FFF2-40B4-BE49-F238E27FC236}">
              <a16:creationId xmlns:a16="http://schemas.microsoft.com/office/drawing/2014/main" id="{00000000-0008-0000-0800-00008B48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0.87278</cdr:x>
      <cdr:y>0.02539</cdr:y>
    </cdr:from>
    <cdr:to>
      <cdr:x>0.97695</cdr:x>
      <cdr:y>0.17213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3B1B7E09-61BD-46EF-BB59-CCE6FAA8696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576843" y="84913"/>
          <a:ext cx="546266" cy="49077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0.07423</cdr:x>
      <cdr:y>0.01098</cdr:y>
    </cdr:from>
    <cdr:to>
      <cdr:x>0.22885</cdr:x>
      <cdr:y>0.13077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EB77246F-9249-6D8C-EC77-7C427896F1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21657" y="50800"/>
          <a:ext cx="1919844" cy="554182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149225</xdr:rowOff>
    </xdr:from>
    <xdr:to>
      <xdr:col>11</xdr:col>
      <xdr:colOff>314325</xdr:colOff>
      <xdr:row>22</xdr:row>
      <xdr:rowOff>111125</xdr:rowOff>
    </xdr:to>
    <xdr:graphicFrame macro="">
      <xdr:nvGraphicFramePr>
        <xdr:cNvPr id="20619" name="Chart 7">
          <a:extLst>
            <a:ext uri="{FF2B5EF4-FFF2-40B4-BE49-F238E27FC236}">
              <a16:creationId xmlns:a16="http://schemas.microsoft.com/office/drawing/2014/main" id="{00000000-0008-0000-0900-00008B5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0.88021</cdr:x>
      <cdr:y>0.03478</cdr:y>
    </cdr:from>
    <cdr:to>
      <cdr:x>0.98438</cdr:x>
      <cdr:y>0.14433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6788EF1A-417E-3328-FE8F-A929E07E14DE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024313" y="95250"/>
          <a:ext cx="476265" cy="29999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0.0313</cdr:x>
      <cdr:y>0.02556</cdr:y>
    </cdr:from>
    <cdr:to>
      <cdr:x>0.22056</cdr:x>
      <cdr:y>0.16497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EB77246F-9249-6D8C-EC77-7C427896F1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17500" y="101600"/>
          <a:ext cx="1919844" cy="554182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33</xdr:row>
      <xdr:rowOff>104775</xdr:rowOff>
    </xdr:from>
    <xdr:to>
      <xdr:col>6</xdr:col>
      <xdr:colOff>666749</xdr:colOff>
      <xdr:row>52</xdr:row>
      <xdr:rowOff>161925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171449</xdr:colOff>
      <xdr:row>33</xdr:row>
      <xdr:rowOff>83344</xdr:rowOff>
    </xdr:from>
    <xdr:to>
      <xdr:col>15</xdr:col>
      <xdr:colOff>23811</xdr:colOff>
      <xdr:row>52</xdr:row>
      <xdr:rowOff>121444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0.28298</cdr:x>
      <cdr:y>0.04854</cdr:y>
    </cdr:from>
    <cdr:to>
      <cdr:x>0.69749</cdr:x>
      <cdr:y>0.12945</cdr:y>
    </cdr:to>
    <cdr:sp macro="" textlink="">
      <cdr:nvSpPr>
        <cdr:cNvPr id="2" name="Rectangles 1"/>
        <cdr:cNvSpPr/>
      </cdr:nvSpPr>
      <cdr:spPr>
        <a:xfrm xmlns:a="http://schemas.openxmlformats.org/drawingml/2006/main">
          <a:off x="1690688" y="178593"/>
          <a:ext cx="2476500" cy="297656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7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ZA" sz="1200" b="1"/>
            <a:t>CLAIMS</a:t>
          </a:r>
          <a:r>
            <a:rPr lang="en-ZA" sz="1200" b="1" baseline="0"/>
            <a:t> RECEIVED - VALUE (R)</a:t>
          </a:r>
          <a:endParaRPr lang="en-ZA" sz="1200" b="1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0.29782</cdr:x>
      <cdr:y>0.0456</cdr:y>
    </cdr:from>
    <cdr:to>
      <cdr:x>0.73546</cdr:x>
      <cdr:y>0.13029</cdr:y>
    </cdr:to>
    <cdr:sp macro="" textlink="">
      <cdr:nvSpPr>
        <cdr:cNvPr id="2" name="Rectangles 1"/>
        <cdr:cNvSpPr/>
      </cdr:nvSpPr>
      <cdr:spPr>
        <a:xfrm xmlns:a="http://schemas.openxmlformats.org/drawingml/2006/main">
          <a:off x="1952626" y="166687"/>
          <a:ext cx="2869406" cy="309562"/>
        </a:xfrm>
        <a:prstGeom xmlns:a="http://schemas.openxmlformats.org/drawingml/2006/main" prst="rect">
          <a:avLst/>
        </a:prstGeom>
        <a:solidFill xmlns:a="http://schemas.openxmlformats.org/drawingml/2006/main">
          <a:srgbClr val="EEECE1">
            <a:lumMod val="75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 panose="020F0502020204030204"/>
            </a:defRPr>
          </a:lvl1pPr>
          <a:lvl2pPr marL="457200" indent="0">
            <a:defRPr sz="1100">
              <a:latin typeface="Calibri" panose="020F0502020204030204"/>
            </a:defRPr>
          </a:lvl2pPr>
          <a:lvl3pPr marL="914400" indent="0">
            <a:defRPr sz="1100">
              <a:latin typeface="Calibri" panose="020F0502020204030204"/>
            </a:defRPr>
          </a:lvl3pPr>
          <a:lvl4pPr marL="1371600" indent="0">
            <a:defRPr sz="1100">
              <a:latin typeface="Calibri" panose="020F0502020204030204"/>
            </a:defRPr>
          </a:lvl4pPr>
          <a:lvl5pPr marL="1828800" indent="0">
            <a:defRPr sz="1100">
              <a:latin typeface="Calibri" panose="020F0502020204030204"/>
            </a:defRPr>
          </a:lvl5pPr>
          <a:lvl6pPr marL="2286000" indent="0">
            <a:defRPr sz="1100">
              <a:latin typeface="Calibri" panose="020F0502020204030204"/>
            </a:defRPr>
          </a:lvl6pPr>
          <a:lvl7pPr marL="2743200" indent="0">
            <a:defRPr sz="1100">
              <a:latin typeface="Calibri" panose="020F0502020204030204"/>
            </a:defRPr>
          </a:lvl7pPr>
          <a:lvl8pPr marL="3200400" indent="0">
            <a:defRPr sz="1100">
              <a:latin typeface="Calibri" panose="020F0502020204030204"/>
            </a:defRPr>
          </a:lvl8pPr>
          <a:lvl9pPr marL="3657600" indent="0">
            <a:defRPr sz="1100">
              <a:latin typeface="Calibri" panose="020F0502020204030204"/>
            </a:defRPr>
          </a:lvl9pPr>
        </a:lstStyle>
        <a:p xmlns:a="http://schemas.openxmlformats.org/drawingml/2006/main">
          <a:pPr algn="ctr"/>
          <a:r>
            <a:rPr lang="en-ZA" sz="1200" b="1"/>
            <a:t>NUMBER</a:t>
          </a:r>
          <a:r>
            <a:rPr lang="en-ZA" sz="1200" b="1" baseline="0"/>
            <a:t> OF </a:t>
          </a:r>
          <a:r>
            <a:rPr lang="en-ZA" sz="1200" b="1"/>
            <a:t>CLAIMS</a:t>
          </a:r>
          <a:r>
            <a:rPr lang="en-ZA" sz="1200" b="1" baseline="0"/>
            <a:t> RECEIVED </a:t>
          </a:r>
          <a:endParaRPr lang="en-ZA" sz="1200" b="1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80282</xdr:rowOff>
    </xdr:from>
    <xdr:to>
      <xdr:col>16</xdr:col>
      <xdr:colOff>438150</xdr:colOff>
      <xdr:row>18</xdr:row>
      <xdr:rowOff>4082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0.87835</cdr:x>
      <cdr:y>0.05317</cdr:y>
    </cdr:from>
    <cdr:to>
      <cdr:x>0.98252</cdr:x>
      <cdr:y>0.19643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4DCB0F2-DFF2-BD8A-3BF4-4E62666D0CEE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551257" y="176035"/>
          <a:ext cx="539768" cy="4716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0.07086</cdr:x>
      <cdr:y>0.0126</cdr:y>
    </cdr:from>
    <cdr:to>
      <cdr:x>0.31797</cdr:x>
      <cdr:y>0.16366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EB77246F-9249-6D8C-EC77-7C427896F1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75342" y="39914"/>
          <a:ext cx="1657722" cy="478518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55</xdr:row>
      <xdr:rowOff>276225</xdr:rowOff>
    </xdr:from>
    <xdr:to>
      <xdr:col>16</xdr:col>
      <xdr:colOff>19050</xdr:colOff>
      <xdr:row>67</xdr:row>
      <xdr:rowOff>209550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944879</xdr:colOff>
      <xdr:row>0</xdr:row>
      <xdr:rowOff>350520</xdr:rowOff>
    </xdr:from>
    <xdr:to>
      <xdr:col>3</xdr:col>
      <xdr:colOff>822960</xdr:colOff>
      <xdr:row>4</xdr:row>
      <xdr:rowOff>79814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F9DAEF8-06E3-4517-A18E-DEAE543D0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959" y="350520"/>
          <a:ext cx="3444241" cy="9942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56</xdr:row>
      <xdr:rowOff>117474</xdr:rowOff>
    </xdr:from>
    <xdr:to>
      <xdr:col>16</xdr:col>
      <xdr:colOff>114300</xdr:colOff>
      <xdr:row>67</xdr:row>
      <xdr:rowOff>285749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792480</xdr:colOff>
      <xdr:row>0</xdr:row>
      <xdr:rowOff>335280</xdr:rowOff>
    </xdr:from>
    <xdr:to>
      <xdr:col>3</xdr:col>
      <xdr:colOff>883920</xdr:colOff>
      <xdr:row>4</xdr:row>
      <xdr:rowOff>126163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33ABFC-58FD-46B5-908F-B6435ABC1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" y="335280"/>
          <a:ext cx="3657600" cy="10558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91441</xdr:colOff>
      <xdr:row>55</xdr:row>
      <xdr:rowOff>231774</xdr:rowOff>
    </xdr:from>
    <xdr:to>
      <xdr:col>16</xdr:col>
      <xdr:colOff>1</xdr:colOff>
      <xdr:row>67</xdr:row>
      <xdr:rowOff>259079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822959</xdr:colOff>
      <xdr:row>0</xdr:row>
      <xdr:rowOff>259080</xdr:rowOff>
    </xdr:from>
    <xdr:to>
      <xdr:col>3</xdr:col>
      <xdr:colOff>794110</xdr:colOff>
      <xdr:row>4</xdr:row>
      <xdr:rowOff>15240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4B6ED08-A449-48FD-87FF-2059A866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39" y="259080"/>
          <a:ext cx="3537311" cy="10210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56</xdr:row>
      <xdr:rowOff>0</xdr:rowOff>
    </xdr:from>
    <xdr:to>
      <xdr:col>16</xdr:col>
      <xdr:colOff>270510</xdr:colOff>
      <xdr:row>67</xdr:row>
      <xdr:rowOff>274955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838200</xdr:colOff>
      <xdr:row>0</xdr:row>
      <xdr:rowOff>198120</xdr:rowOff>
    </xdr:from>
    <xdr:to>
      <xdr:col>3</xdr:col>
      <xdr:colOff>386986</xdr:colOff>
      <xdr:row>3</xdr:row>
      <xdr:rowOff>15240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D01F5AD-9A3F-45A2-A7FF-950D70692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" y="198120"/>
          <a:ext cx="3114946" cy="8991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128649</xdr:colOff>
      <xdr:row>1</xdr:row>
      <xdr:rowOff>128649</xdr:rowOff>
    </xdr:from>
    <xdr:to>
      <xdr:col>2</xdr:col>
      <xdr:colOff>1108363</xdr:colOff>
      <xdr:row>3</xdr:row>
      <xdr:rowOff>227610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B77246F-9249-6D8C-EC77-7C427896F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688" y="356259"/>
          <a:ext cx="1919844" cy="5541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</xdr:row>
      <xdr:rowOff>142875</xdr:rowOff>
    </xdr:from>
    <xdr:to>
      <xdr:col>9</xdr:col>
      <xdr:colOff>514350</xdr:colOff>
      <xdr:row>22</xdr:row>
      <xdr:rowOff>142875</xdr:rowOff>
    </xdr:to>
    <xdr:graphicFrame macro="">
      <xdr:nvGraphicFramePr>
        <xdr:cNvPr id="14475" name="Chart 4">
          <a:extLst>
            <a:ext uri="{FF2B5EF4-FFF2-40B4-BE49-F238E27FC236}">
              <a16:creationId xmlns:a16="http://schemas.microsoft.com/office/drawing/2014/main" id="{00000000-0008-0000-0600-00008B38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622300</xdr:colOff>
      <xdr:row>4</xdr:row>
      <xdr:rowOff>114300</xdr:rowOff>
    </xdr:from>
    <xdr:to>
      <xdr:col>1</xdr:col>
      <xdr:colOff>1562100</xdr:colOff>
      <xdr:row>6</xdr:row>
      <xdr:rowOff>215900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F08732-FC55-9EAB-C98A-AE476AF72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" y="1041400"/>
          <a:ext cx="2032000" cy="584200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0.85422</cdr:x>
      <cdr:y>0.03001</cdr:y>
    </cdr:from>
    <cdr:to>
      <cdr:x>0.98491</cdr:x>
      <cdr:y>0.15571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CFD0CF37-6BA2-FEB8-EC63-04A49AAE8A6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870072" y="113499"/>
          <a:ext cx="745072" cy="47537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349250</xdr:colOff>
      <xdr:row>4</xdr:row>
      <xdr:rowOff>22225</xdr:rowOff>
    </xdr:from>
    <xdr:to>
      <xdr:col>14</xdr:col>
      <xdr:colOff>187325</xdr:colOff>
      <xdr:row>27</xdr:row>
      <xdr:rowOff>6350</xdr:rowOff>
    </xdr:to>
    <xdr:graphicFrame macro="">
      <xdr:nvGraphicFramePr>
        <xdr:cNvPr id="16799" name="Chart 5">
          <a:extLst>
            <a:ext uri="{FF2B5EF4-FFF2-40B4-BE49-F238E27FC236}">
              <a16:creationId xmlns:a16="http://schemas.microsoft.com/office/drawing/2014/main" id="{00000000-0008-0000-0700-00009F4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381000</xdr:colOff>
      <xdr:row>4</xdr:row>
      <xdr:rowOff>152400</xdr:rowOff>
    </xdr:from>
    <xdr:to>
      <xdr:col>13</xdr:col>
      <xdr:colOff>104775</xdr:colOff>
      <xdr:row>8</xdr:row>
      <xdr:rowOff>28575</xdr:rowOff>
    </xdr:to>
    <xdr:pic>
      <xdr:nvPicPr>
        <xdr:cNvPr id="16801" name="Picture 3" descr="toyota-logo.jpg">
          <a:extLst>
            <a:ext uri="{FF2B5EF4-FFF2-40B4-BE49-F238E27FC236}">
              <a16:creationId xmlns:a16="http://schemas.microsoft.com/office/drawing/2014/main" id="{00000000-0008-0000-0700-0000A14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96900" y="1257300"/>
          <a:ext cx="809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1041400</xdr:colOff>
      <xdr:row>5</xdr:row>
      <xdr:rowOff>50800</xdr:rowOff>
    </xdr:from>
    <xdr:to>
      <xdr:col>2</xdr:col>
      <xdr:colOff>1272144</xdr:colOff>
      <xdr:row>8</xdr:row>
      <xdr:rowOff>71582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672F2E-DDC7-4E61-A363-A83150FC0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1100" y="1333500"/>
          <a:ext cx="1919844" cy="5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1"/>
  <sheetViews>
    <sheetView view="pageBreakPreview" zoomScale="50" zoomScaleNormal="50" workbookViewId="0">
      <selection activeCell="N26" sqref="N26"/>
    </sheetView>
  </sheetViews>
  <sheetFormatPr defaultColWidth="9.109375" defaultRowHeight="14.4"/>
  <cols>
    <col min="1" max="1" width="9.33203125" style="213" customWidth="1"/>
    <col min="2" max="2" width="22.6640625" style="213" customWidth="1"/>
    <col min="3" max="3" width="29.33203125" style="213" customWidth="1"/>
    <col min="4" max="13" width="24" style="213" customWidth="1"/>
    <col min="14" max="14" width="28.5546875" style="213" customWidth="1"/>
    <col min="15" max="15" width="24" style="213" customWidth="1"/>
    <col min="16" max="16" width="29.109375" style="213" customWidth="1"/>
    <col min="17" max="16384" width="9.109375" style="213"/>
  </cols>
  <sheetData>
    <row r="1" spans="1:16" s="211" customFormat="1" ht="39" customHeight="1">
      <c r="A1" s="213"/>
      <c r="C1" s="213"/>
      <c r="E1" s="439" t="s">
        <v>0</v>
      </c>
      <c r="F1" s="439"/>
      <c r="G1" s="439"/>
      <c r="H1" s="439"/>
      <c r="I1" s="439"/>
      <c r="J1" s="439"/>
    </row>
    <row r="2" spans="1:16" s="211" customFormat="1">
      <c r="B2" s="213"/>
    </row>
    <row r="3" spans="1:16" s="211" customFormat="1" ht="31.5" customHeight="1">
      <c r="E3" s="440" t="s">
        <v>1</v>
      </c>
      <c r="F3" s="440"/>
      <c r="G3" s="440"/>
      <c r="P3" s="287" t="s">
        <v>2</v>
      </c>
    </row>
    <row r="4" spans="1:16" s="211" customFormat="1"/>
    <row r="5" spans="1:16" ht="31.2">
      <c r="A5" s="211"/>
      <c r="B5" s="211"/>
      <c r="C5" s="211"/>
      <c r="D5" s="211"/>
      <c r="E5" s="441" t="s">
        <v>3</v>
      </c>
      <c r="F5" s="442"/>
      <c r="G5" s="441" t="s">
        <v>4</v>
      </c>
      <c r="H5" s="442"/>
      <c r="I5" s="441" t="s">
        <v>5</v>
      </c>
      <c r="J5" s="442"/>
      <c r="K5" s="441" t="s">
        <v>6</v>
      </c>
      <c r="L5" s="442"/>
      <c r="M5" s="441" t="s">
        <v>7</v>
      </c>
      <c r="N5" s="442"/>
      <c r="O5" s="441" t="s">
        <v>8</v>
      </c>
      <c r="P5" s="442"/>
    </row>
    <row r="6" spans="1:16" ht="25.8">
      <c r="A6" s="211"/>
      <c r="B6" s="214" t="s">
        <v>9</v>
      </c>
      <c r="C6" s="215" t="s">
        <v>10</v>
      </c>
      <c r="D6" s="216" t="s">
        <v>11</v>
      </c>
      <c r="E6" s="215" t="s">
        <v>12</v>
      </c>
      <c r="F6" s="215" t="s">
        <v>13</v>
      </c>
      <c r="G6" s="215" t="s">
        <v>12</v>
      </c>
      <c r="H6" s="215" t="s">
        <v>13</v>
      </c>
      <c r="I6" s="215" t="s">
        <v>12</v>
      </c>
      <c r="J6" s="215" t="s">
        <v>13</v>
      </c>
      <c r="K6" s="215" t="s">
        <v>12</v>
      </c>
      <c r="L6" s="215" t="s">
        <v>13</v>
      </c>
      <c r="M6" s="215" t="s">
        <v>12</v>
      </c>
      <c r="N6" s="215" t="s">
        <v>13</v>
      </c>
      <c r="O6" s="215" t="s">
        <v>12</v>
      </c>
      <c r="P6" s="215" t="s">
        <v>13</v>
      </c>
    </row>
    <row r="7" spans="1:16" ht="25.8">
      <c r="A7" s="211"/>
      <c r="B7" s="217" t="s">
        <v>14</v>
      </c>
      <c r="C7" s="218" t="s">
        <v>15</v>
      </c>
      <c r="D7" s="219" t="s">
        <v>16</v>
      </c>
      <c r="E7" s="220">
        <v>0.98</v>
      </c>
      <c r="F7" s="221">
        <f t="shared" ref="F7:F16" si="0">D20/C20</f>
        <v>1</v>
      </c>
      <c r="G7" s="222">
        <v>0.98</v>
      </c>
      <c r="H7" s="221">
        <v>1</v>
      </c>
      <c r="I7" s="220">
        <v>0.98</v>
      </c>
      <c r="J7" s="221">
        <f t="shared" ref="J7:J12" si="1">IF(C46&gt;0,(1-D46/C46),0)</f>
        <v>0.99913344887348354</v>
      </c>
      <c r="K7" s="220">
        <v>1</v>
      </c>
      <c r="L7" s="288">
        <f t="shared" ref="L7:L12" si="2">E59/C59</f>
        <v>1</v>
      </c>
      <c r="M7" s="289">
        <v>0</v>
      </c>
      <c r="N7" s="290">
        <f>L33</f>
        <v>0</v>
      </c>
      <c r="O7" s="220">
        <v>0.85</v>
      </c>
      <c r="P7" s="291">
        <v>0.35</v>
      </c>
    </row>
    <row r="8" spans="1:16" ht="25.8">
      <c r="A8" s="211"/>
      <c r="B8" s="223" t="s">
        <v>17</v>
      </c>
      <c r="C8" s="224" t="s">
        <v>18</v>
      </c>
      <c r="D8" s="225" t="s">
        <v>16</v>
      </c>
      <c r="E8" s="220">
        <v>0.98</v>
      </c>
      <c r="F8" s="221">
        <f t="shared" si="0"/>
        <v>1</v>
      </c>
      <c r="G8" s="220">
        <v>0.98</v>
      </c>
      <c r="H8" s="221">
        <f>E34/C34</f>
        <v>1</v>
      </c>
      <c r="I8" s="220">
        <v>0.98</v>
      </c>
      <c r="J8" s="221">
        <f t="shared" si="1"/>
        <v>0.98601398601398604</v>
      </c>
      <c r="K8" s="220">
        <v>1</v>
      </c>
      <c r="L8" s="288">
        <f t="shared" si="2"/>
        <v>1</v>
      </c>
      <c r="M8" s="289">
        <v>0</v>
      </c>
      <c r="N8" s="294">
        <v>1</v>
      </c>
      <c r="O8" s="220">
        <v>0.85</v>
      </c>
      <c r="P8" s="291">
        <v>0.68</v>
      </c>
    </row>
    <row r="9" spans="1:16" ht="25.8">
      <c r="A9" s="211"/>
      <c r="B9" s="226" t="s">
        <v>19</v>
      </c>
      <c r="C9" s="224" t="s">
        <v>20</v>
      </c>
      <c r="D9" s="225" t="s">
        <v>16</v>
      </c>
      <c r="E9" s="220">
        <v>0.98</v>
      </c>
      <c r="F9" s="221">
        <f t="shared" si="0"/>
        <v>1</v>
      </c>
      <c r="G9" s="220">
        <v>0.98</v>
      </c>
      <c r="H9" s="221">
        <f>E35/C35</f>
        <v>1</v>
      </c>
      <c r="I9" s="220">
        <v>0.98</v>
      </c>
      <c r="J9" s="221">
        <f t="shared" si="1"/>
        <v>1</v>
      </c>
      <c r="K9" s="220">
        <v>1</v>
      </c>
      <c r="L9" s="288">
        <f t="shared" si="2"/>
        <v>1</v>
      </c>
      <c r="M9" s="289">
        <v>0</v>
      </c>
      <c r="N9" s="294">
        <v>1</v>
      </c>
      <c r="O9" s="220">
        <v>0.85</v>
      </c>
      <c r="P9" s="292">
        <v>1</v>
      </c>
    </row>
    <row r="10" spans="1:16" ht="25.8">
      <c r="A10" s="211"/>
      <c r="B10" s="227" t="s">
        <v>21</v>
      </c>
      <c r="C10" s="228" t="s">
        <v>22</v>
      </c>
      <c r="D10" s="229" t="s">
        <v>16</v>
      </c>
      <c r="E10" s="220">
        <v>0.98</v>
      </c>
      <c r="F10" s="293">
        <f t="shared" si="0"/>
        <v>0.6</v>
      </c>
      <c r="G10" s="220">
        <v>0.98</v>
      </c>
      <c r="H10" s="221">
        <f>E36/C36</f>
        <v>1</v>
      </c>
      <c r="I10" s="220">
        <v>0.98</v>
      </c>
      <c r="J10" s="221">
        <f t="shared" si="1"/>
        <v>0.99909461294703483</v>
      </c>
      <c r="K10" s="220">
        <v>1</v>
      </c>
      <c r="L10" s="288">
        <f t="shared" si="2"/>
        <v>1</v>
      </c>
      <c r="M10" s="289">
        <v>0</v>
      </c>
      <c r="N10" s="290">
        <v>0</v>
      </c>
      <c r="O10" s="220">
        <v>0.85</v>
      </c>
      <c r="P10" s="292">
        <v>0.98</v>
      </c>
    </row>
    <row r="11" spans="1:16" ht="25.8">
      <c r="A11" s="211"/>
      <c r="B11" s="227" t="s">
        <v>23</v>
      </c>
      <c r="C11" s="228" t="s">
        <v>24</v>
      </c>
      <c r="D11" s="229" t="s">
        <v>16</v>
      </c>
      <c r="E11" s="220">
        <v>0.98</v>
      </c>
      <c r="F11" s="293">
        <f t="shared" si="0"/>
        <v>0.6</v>
      </c>
      <c r="G11" s="220">
        <v>0.98</v>
      </c>
      <c r="H11" s="221">
        <f>E37/C37</f>
        <v>1</v>
      </c>
      <c r="I11" s="220">
        <v>0.98</v>
      </c>
      <c r="J11" s="221">
        <f t="shared" si="1"/>
        <v>0.99903474903474898</v>
      </c>
      <c r="K11" s="220">
        <v>1</v>
      </c>
      <c r="L11" s="288">
        <f t="shared" si="2"/>
        <v>1</v>
      </c>
      <c r="M11" s="289">
        <v>0</v>
      </c>
      <c r="N11" s="294">
        <v>1</v>
      </c>
      <c r="O11" s="220">
        <v>0.85</v>
      </c>
      <c r="P11" s="291">
        <v>0.78</v>
      </c>
    </row>
    <row r="12" spans="1:16" ht="25.8">
      <c r="A12" s="211"/>
      <c r="B12" s="227" t="s">
        <v>25</v>
      </c>
      <c r="C12" s="230" t="s">
        <v>26</v>
      </c>
      <c r="D12" s="229" t="s">
        <v>16</v>
      </c>
      <c r="E12" s="220">
        <v>0.98</v>
      </c>
      <c r="F12" s="293">
        <f t="shared" si="0"/>
        <v>0.6</v>
      </c>
      <c r="G12" s="220">
        <v>0.98</v>
      </c>
      <c r="H12" s="221">
        <f t="shared" ref="H12:H15" si="3">E38/C38</f>
        <v>1</v>
      </c>
      <c r="I12" s="220">
        <v>0.98</v>
      </c>
      <c r="J12" s="221">
        <f t="shared" si="1"/>
        <v>1</v>
      </c>
      <c r="K12" s="220">
        <v>1</v>
      </c>
      <c r="L12" s="288">
        <f t="shared" si="2"/>
        <v>1</v>
      </c>
      <c r="M12" s="289">
        <v>0</v>
      </c>
      <c r="N12" s="294">
        <v>2</v>
      </c>
      <c r="O12" s="220">
        <v>0.85</v>
      </c>
      <c r="P12" s="291">
        <v>0.65</v>
      </c>
    </row>
    <row r="13" spans="1:16" ht="25.8">
      <c r="A13" s="211"/>
      <c r="B13" s="227" t="s">
        <v>27</v>
      </c>
      <c r="C13" s="231" t="s">
        <v>28</v>
      </c>
      <c r="D13" s="229" t="s">
        <v>16</v>
      </c>
      <c r="E13" s="220">
        <v>0.98</v>
      </c>
      <c r="F13" s="293">
        <f t="shared" si="0"/>
        <v>0.6</v>
      </c>
      <c r="G13" s="220">
        <v>0.98</v>
      </c>
      <c r="H13" s="221">
        <f t="shared" si="3"/>
        <v>1</v>
      </c>
      <c r="I13" s="220">
        <v>0.98</v>
      </c>
      <c r="J13" s="221">
        <f>IF(C53&gt;0,(1-D53/C53),0)</f>
        <v>0.99416135881104029</v>
      </c>
      <c r="K13" s="220">
        <v>1</v>
      </c>
      <c r="L13" s="288">
        <f>E66/C66</f>
        <v>1</v>
      </c>
      <c r="M13" s="289">
        <v>0</v>
      </c>
      <c r="N13" s="290">
        <v>0</v>
      </c>
      <c r="O13" s="220">
        <v>0.85</v>
      </c>
      <c r="P13" s="291">
        <v>0.67</v>
      </c>
    </row>
    <row r="14" spans="1:16" ht="25.8">
      <c r="A14" s="211"/>
      <c r="B14" s="223" t="s">
        <v>29</v>
      </c>
      <c r="C14" s="232" t="s">
        <v>30</v>
      </c>
      <c r="D14" s="225" t="s">
        <v>16</v>
      </c>
      <c r="E14" s="220">
        <v>0.98</v>
      </c>
      <c r="F14" s="221">
        <f t="shared" si="0"/>
        <v>1</v>
      </c>
      <c r="G14" s="220">
        <v>0.98</v>
      </c>
      <c r="H14" s="221">
        <f t="shared" si="3"/>
        <v>1</v>
      </c>
      <c r="I14" s="220">
        <v>0.98</v>
      </c>
      <c r="J14" s="221">
        <f>IF(C53&gt;0,(1-D53/C53),0)</f>
        <v>0.99416135881104029</v>
      </c>
      <c r="K14" s="220">
        <v>1</v>
      </c>
      <c r="L14" s="288">
        <f>E66/C66</f>
        <v>1</v>
      </c>
      <c r="M14" s="289">
        <v>0</v>
      </c>
      <c r="N14" s="294">
        <v>2</v>
      </c>
      <c r="O14" s="220">
        <v>0.85</v>
      </c>
      <c r="P14" s="291">
        <v>0.34</v>
      </c>
    </row>
    <row r="15" spans="1:16" ht="25.8">
      <c r="A15" s="211"/>
      <c r="B15" s="233" t="s">
        <v>31</v>
      </c>
      <c r="C15" s="234" t="s">
        <v>32</v>
      </c>
      <c r="D15" s="235" t="s">
        <v>16</v>
      </c>
      <c r="E15" s="236">
        <v>0.98</v>
      </c>
      <c r="F15" s="221">
        <f t="shared" si="0"/>
        <v>1</v>
      </c>
      <c r="G15" s="236">
        <v>0.98</v>
      </c>
      <c r="H15" s="221">
        <f t="shared" si="3"/>
        <v>1</v>
      </c>
      <c r="I15" s="220">
        <v>0.98</v>
      </c>
      <c r="J15" s="295">
        <f>IF(C53&gt;0,(1-D53/C53),0)</f>
        <v>0.99416135881104029</v>
      </c>
      <c r="K15" s="236">
        <v>1</v>
      </c>
      <c r="L15" s="296">
        <f>E66/C66</f>
        <v>1</v>
      </c>
      <c r="M15" s="297">
        <v>0</v>
      </c>
      <c r="N15" s="294">
        <v>1</v>
      </c>
      <c r="O15" s="236">
        <v>0.85</v>
      </c>
      <c r="P15" s="292">
        <v>1</v>
      </c>
    </row>
    <row r="16" spans="1:16" ht="25.8">
      <c r="A16" s="211"/>
      <c r="B16" s="233" t="s">
        <v>33</v>
      </c>
      <c r="C16" s="234" t="s">
        <v>33</v>
      </c>
      <c r="D16" s="237" t="s">
        <v>16</v>
      </c>
      <c r="E16" s="238">
        <v>0.98</v>
      </c>
      <c r="F16" s="293">
        <f t="shared" si="0"/>
        <v>0.82222222222222219</v>
      </c>
      <c r="G16" s="238">
        <v>0.98</v>
      </c>
      <c r="H16" s="221">
        <v>1</v>
      </c>
      <c r="I16" s="220">
        <v>0.98</v>
      </c>
      <c r="J16" s="298">
        <f>AVERAGE(J7:J15)</f>
        <v>0.99619565258915266</v>
      </c>
      <c r="K16" s="238">
        <v>1</v>
      </c>
      <c r="L16" s="298">
        <f>AVERAGE(L7:L15)</f>
        <v>1</v>
      </c>
      <c r="M16" s="299">
        <v>0</v>
      </c>
      <c r="N16" s="294">
        <v>8</v>
      </c>
      <c r="O16" s="238">
        <v>0.85</v>
      </c>
      <c r="P16" s="300">
        <v>0.72</v>
      </c>
    </row>
    <row r="17" spans="2:16" s="211" customFormat="1">
      <c r="B17" s="239"/>
      <c r="P17" s="301"/>
    </row>
    <row r="18" spans="2:16" s="211" customFormat="1" ht="25.8">
      <c r="B18" s="443" t="s">
        <v>3</v>
      </c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444"/>
      <c r="N18" s="444"/>
      <c r="O18" s="444"/>
      <c r="P18" s="445"/>
    </row>
    <row r="19" spans="2:16" s="211" customFormat="1" ht="42">
      <c r="B19" s="240" t="s">
        <v>34</v>
      </c>
      <c r="C19" s="241" t="s">
        <v>35</v>
      </c>
      <c r="D19" s="241" t="s">
        <v>36</v>
      </c>
      <c r="E19" s="241" t="s">
        <v>37</v>
      </c>
      <c r="F19" s="241" t="s">
        <v>38</v>
      </c>
      <c r="G19" s="241" t="s">
        <v>39</v>
      </c>
      <c r="H19" s="241" t="s">
        <v>40</v>
      </c>
      <c r="I19" s="241" t="s">
        <v>41</v>
      </c>
      <c r="J19" s="241" t="s">
        <v>42</v>
      </c>
      <c r="K19" s="241" t="s">
        <v>43</v>
      </c>
      <c r="L19" s="241" t="s">
        <v>44</v>
      </c>
      <c r="M19" s="241" t="s">
        <v>45</v>
      </c>
      <c r="N19" s="446" t="s">
        <v>46</v>
      </c>
      <c r="O19" s="447"/>
      <c r="P19" s="448"/>
    </row>
    <row r="20" spans="2:16" s="211" customFormat="1" ht="21">
      <c r="B20" s="242" t="s">
        <v>47</v>
      </c>
      <c r="C20" s="437">
        <v>5</v>
      </c>
      <c r="D20" s="437">
        <v>5</v>
      </c>
      <c r="E20" s="244"/>
      <c r="F20" s="245"/>
      <c r="G20" s="245"/>
      <c r="H20" s="245"/>
      <c r="I20" s="245"/>
      <c r="J20" s="245"/>
      <c r="K20" s="245"/>
      <c r="L20" s="245"/>
      <c r="M20" s="245"/>
      <c r="N20" s="449"/>
      <c r="O20" s="450"/>
      <c r="P20" s="451"/>
    </row>
    <row r="21" spans="2:16" s="212" customFormat="1" ht="21">
      <c r="B21" s="246" t="s">
        <v>48</v>
      </c>
      <c r="C21" s="437">
        <v>5</v>
      </c>
      <c r="D21" s="437">
        <v>5</v>
      </c>
      <c r="E21" s="244"/>
      <c r="F21" s="247"/>
      <c r="G21" s="247"/>
      <c r="H21" s="247"/>
      <c r="I21" s="247"/>
      <c r="J21" s="247"/>
      <c r="K21" s="247"/>
      <c r="L21" s="247"/>
      <c r="M21" s="247"/>
      <c r="N21" s="452"/>
      <c r="O21" s="453"/>
      <c r="P21" s="454"/>
    </row>
    <row r="22" spans="2:16" s="212" customFormat="1" ht="21">
      <c r="B22" s="246" t="s">
        <v>49</v>
      </c>
      <c r="C22" s="437">
        <v>5</v>
      </c>
      <c r="D22" s="437">
        <v>5</v>
      </c>
      <c r="E22" s="244"/>
      <c r="F22" s="247"/>
      <c r="G22" s="247"/>
      <c r="H22" s="247"/>
      <c r="I22" s="247"/>
      <c r="J22" s="247"/>
      <c r="K22" s="247"/>
      <c r="L22" s="247"/>
      <c r="M22" s="247"/>
      <c r="N22" s="303"/>
      <c r="O22" s="304"/>
      <c r="P22" s="305"/>
    </row>
    <row r="23" spans="2:16" s="211" customFormat="1" ht="21" customHeight="1">
      <c r="B23" s="242" t="s">
        <v>50</v>
      </c>
      <c r="C23" s="437">
        <v>5</v>
      </c>
      <c r="D23" s="437">
        <v>3</v>
      </c>
      <c r="E23" s="248"/>
      <c r="F23" s="245"/>
      <c r="G23" s="245"/>
      <c r="H23" s="245"/>
      <c r="I23" s="245"/>
      <c r="J23" s="245"/>
      <c r="K23" s="245"/>
      <c r="L23" s="245">
        <v>2</v>
      </c>
      <c r="M23" s="245"/>
      <c r="N23" s="455"/>
      <c r="O23" s="456"/>
      <c r="P23" s="457"/>
    </row>
    <row r="24" spans="2:16" s="211" customFormat="1" ht="21">
      <c r="B24" s="242" t="s">
        <v>51</v>
      </c>
      <c r="C24" s="437">
        <v>5</v>
      </c>
      <c r="D24" s="437">
        <v>3</v>
      </c>
      <c r="E24" s="248"/>
      <c r="F24" s="245"/>
      <c r="G24" s="245"/>
      <c r="H24" s="245"/>
      <c r="I24" s="245"/>
      <c r="J24" s="245"/>
      <c r="K24" s="245"/>
      <c r="L24" s="245">
        <v>2</v>
      </c>
      <c r="M24" s="245"/>
      <c r="N24" s="125"/>
      <c r="O24" s="126"/>
      <c r="P24" s="127"/>
    </row>
    <row r="25" spans="2:16" s="211" customFormat="1" ht="21">
      <c r="B25" s="242" t="s">
        <v>52</v>
      </c>
      <c r="C25" s="437">
        <v>5</v>
      </c>
      <c r="D25" s="437">
        <v>3</v>
      </c>
      <c r="E25" s="248"/>
      <c r="F25" s="245"/>
      <c r="G25" s="245"/>
      <c r="H25" s="245"/>
      <c r="I25" s="245"/>
      <c r="J25" s="245"/>
      <c r="K25" s="245"/>
      <c r="L25" s="245">
        <v>2</v>
      </c>
      <c r="M25" s="245"/>
      <c r="N25" s="125"/>
      <c r="O25" s="126"/>
      <c r="P25" s="127"/>
    </row>
    <row r="26" spans="2:16" s="211" customFormat="1" ht="21">
      <c r="B26" s="242" t="s">
        <v>53</v>
      </c>
      <c r="C26" s="437">
        <v>5</v>
      </c>
      <c r="D26" s="437">
        <v>3</v>
      </c>
      <c r="E26" s="248"/>
      <c r="F26" s="245"/>
      <c r="G26" s="245"/>
      <c r="H26" s="245"/>
      <c r="I26" s="245"/>
      <c r="J26" s="245"/>
      <c r="K26" s="245"/>
      <c r="L26" s="245">
        <v>2</v>
      </c>
      <c r="M26" s="245"/>
      <c r="N26" s="125"/>
      <c r="O26" s="126"/>
      <c r="P26" s="127"/>
    </row>
    <row r="27" spans="2:16" s="211" customFormat="1" ht="21">
      <c r="B27" s="242" t="s">
        <v>54</v>
      </c>
      <c r="C27" s="437">
        <v>5</v>
      </c>
      <c r="D27" s="437">
        <v>5</v>
      </c>
      <c r="E27" s="244"/>
      <c r="F27" s="245"/>
      <c r="G27" s="245"/>
      <c r="H27" s="245"/>
      <c r="I27" s="245"/>
      <c r="J27" s="245"/>
      <c r="K27" s="245"/>
      <c r="L27" s="245"/>
      <c r="M27" s="245"/>
      <c r="N27" s="458"/>
      <c r="O27" s="459"/>
      <c r="P27" s="460"/>
    </row>
    <row r="28" spans="2:16" s="211" customFormat="1" ht="21">
      <c r="B28" s="249" t="s">
        <v>55</v>
      </c>
      <c r="C28" s="437">
        <v>5</v>
      </c>
      <c r="D28" s="437">
        <v>5</v>
      </c>
      <c r="E28" s="251"/>
      <c r="F28" s="252"/>
      <c r="G28" s="252"/>
      <c r="H28" s="252"/>
      <c r="I28" s="252"/>
      <c r="J28" s="252"/>
      <c r="K28" s="252"/>
      <c r="L28" s="252"/>
      <c r="M28" s="252"/>
      <c r="N28" s="461"/>
      <c r="O28" s="462"/>
      <c r="P28" s="463"/>
    </row>
    <row r="29" spans="2:16" s="211" customFormat="1" ht="21">
      <c r="B29" s="136" t="s">
        <v>33</v>
      </c>
      <c r="C29" s="438">
        <f>SUM(C20:C28)</f>
        <v>45</v>
      </c>
      <c r="D29" s="438">
        <f>SUM(D20:D28)</f>
        <v>37</v>
      </c>
      <c r="E29" s="267"/>
      <c r="F29" s="257"/>
      <c r="G29" s="257"/>
      <c r="H29" s="257"/>
      <c r="I29" s="257"/>
      <c r="J29" s="257"/>
      <c r="K29" s="257"/>
      <c r="L29" s="257">
        <v>8</v>
      </c>
      <c r="M29" s="257"/>
      <c r="N29" s="464"/>
      <c r="O29" s="465"/>
      <c r="P29" s="466"/>
    </row>
    <row r="30" spans="2:16" s="211" customFormat="1" ht="21">
      <c r="B30" s="258"/>
      <c r="C30" s="259"/>
      <c r="D30" s="260"/>
      <c r="E30" s="259"/>
      <c r="F30" s="259"/>
      <c r="G30" s="259"/>
      <c r="H30" s="258"/>
      <c r="I30" s="258"/>
      <c r="J30" s="258"/>
      <c r="K30" s="259"/>
      <c r="L30" s="308"/>
      <c r="M30" s="259"/>
      <c r="N30" s="258"/>
      <c r="O30" s="258"/>
      <c r="P30" s="258"/>
    </row>
    <row r="31" spans="2:16" s="211" customFormat="1" ht="25.8">
      <c r="B31" s="467" t="s">
        <v>4</v>
      </c>
      <c r="C31" s="468"/>
      <c r="D31" s="468"/>
      <c r="E31" s="468"/>
      <c r="F31" s="468"/>
      <c r="G31" s="468"/>
      <c r="H31" s="469"/>
      <c r="I31" s="309" t="s">
        <v>56</v>
      </c>
      <c r="J31" s="310"/>
      <c r="K31" s="310"/>
      <c r="L31" s="311"/>
      <c r="M31" s="467" t="s">
        <v>57</v>
      </c>
      <c r="N31" s="468"/>
      <c r="O31" s="468"/>
      <c r="P31" s="469"/>
    </row>
    <row r="32" spans="2:16" s="211" customFormat="1" ht="21">
      <c r="B32" s="240" t="s">
        <v>34</v>
      </c>
      <c r="C32" s="241" t="s">
        <v>58</v>
      </c>
      <c r="D32" s="241" t="s">
        <v>59</v>
      </c>
      <c r="E32" s="261" t="s">
        <v>36</v>
      </c>
      <c r="F32" s="470" t="s">
        <v>46</v>
      </c>
      <c r="G32" s="471"/>
      <c r="H32" s="472"/>
      <c r="I32" s="312" t="s">
        <v>60</v>
      </c>
      <c r="J32" s="313" t="s">
        <v>61</v>
      </c>
      <c r="K32" s="314" t="s">
        <v>62</v>
      </c>
      <c r="L32" s="314" t="s">
        <v>63</v>
      </c>
      <c r="M32" s="315" t="s">
        <v>64</v>
      </c>
      <c r="N32" s="316" t="s">
        <v>65</v>
      </c>
      <c r="O32" s="317" t="s">
        <v>66</v>
      </c>
      <c r="P32" s="318" t="s">
        <v>67</v>
      </c>
    </row>
    <row r="33" spans="2:16" s="211" customFormat="1" ht="23.4">
      <c r="B33" s="242" t="s">
        <v>47</v>
      </c>
      <c r="C33" s="262">
        <v>60</v>
      </c>
      <c r="D33" s="263"/>
      <c r="E33" s="262">
        <v>60</v>
      </c>
      <c r="F33" s="473"/>
      <c r="G33" s="474"/>
      <c r="H33" s="475"/>
      <c r="I33" s="242" t="s">
        <v>47</v>
      </c>
      <c r="J33" s="319"/>
      <c r="K33" s="319"/>
      <c r="L33" s="320"/>
      <c r="M33" s="113" t="s">
        <v>47</v>
      </c>
      <c r="N33" s="321">
        <f>16*2*5</f>
        <v>160</v>
      </c>
      <c r="O33" s="322">
        <v>90</v>
      </c>
      <c r="P33" s="323">
        <f>N33*P7</f>
        <v>56</v>
      </c>
    </row>
    <row r="34" spans="2:16" s="211" customFormat="1" ht="40.5" customHeight="1">
      <c r="B34" s="246" t="s">
        <v>48</v>
      </c>
      <c r="C34" s="262">
        <v>60</v>
      </c>
      <c r="D34" s="263"/>
      <c r="E34" s="262">
        <v>60</v>
      </c>
      <c r="F34" s="476"/>
      <c r="G34" s="450"/>
      <c r="H34" s="451"/>
      <c r="I34" s="246" t="s">
        <v>48</v>
      </c>
      <c r="J34" s="319">
        <v>1</v>
      </c>
      <c r="K34" s="319"/>
      <c r="L34" s="320">
        <v>1</v>
      </c>
      <c r="M34" s="112" t="s">
        <v>48</v>
      </c>
      <c r="N34" s="321">
        <v>160</v>
      </c>
      <c r="O34" s="322">
        <v>154</v>
      </c>
      <c r="P34" s="323">
        <f t="shared" ref="P34:P42" si="4">N34*P8</f>
        <v>108.80000000000001</v>
      </c>
    </row>
    <row r="35" spans="2:16" s="211" customFormat="1" ht="23.4">
      <c r="B35" s="246" t="s">
        <v>49</v>
      </c>
      <c r="C35" s="262">
        <v>15</v>
      </c>
      <c r="D35" s="263"/>
      <c r="E35" s="262">
        <v>15</v>
      </c>
      <c r="F35" s="476"/>
      <c r="G35" s="450"/>
      <c r="H35" s="451"/>
      <c r="I35" s="246" t="s">
        <v>49</v>
      </c>
      <c r="J35" s="319">
        <v>1</v>
      </c>
      <c r="K35" s="319"/>
      <c r="L35" s="320">
        <v>1</v>
      </c>
      <c r="M35" s="112" t="s">
        <v>49</v>
      </c>
      <c r="N35" s="321">
        <v>160</v>
      </c>
      <c r="O35" s="322">
        <v>15</v>
      </c>
      <c r="P35" s="323">
        <f t="shared" si="4"/>
        <v>160</v>
      </c>
    </row>
    <row r="36" spans="2:16" s="211" customFormat="1" ht="23.4">
      <c r="B36" s="242" t="s">
        <v>50</v>
      </c>
      <c r="C36" s="262">
        <v>60</v>
      </c>
      <c r="D36" s="263"/>
      <c r="E36" s="262">
        <v>60</v>
      </c>
      <c r="F36" s="476"/>
      <c r="G36" s="450"/>
      <c r="H36" s="451"/>
      <c r="I36" s="242" t="s">
        <v>50</v>
      </c>
      <c r="J36" s="319"/>
      <c r="K36" s="319"/>
      <c r="L36" s="320"/>
      <c r="M36" s="112" t="s">
        <v>50</v>
      </c>
      <c r="N36" s="321">
        <f>40*4</f>
        <v>160</v>
      </c>
      <c r="O36" s="322">
        <v>206</v>
      </c>
      <c r="P36" s="323">
        <f t="shared" si="4"/>
        <v>156.80000000000001</v>
      </c>
    </row>
    <row r="37" spans="2:16" s="211" customFormat="1" ht="23.4">
      <c r="B37" s="242" t="s">
        <v>51</v>
      </c>
      <c r="C37" s="262">
        <v>32</v>
      </c>
      <c r="D37" s="263"/>
      <c r="E37" s="262">
        <v>32</v>
      </c>
      <c r="F37" s="476"/>
      <c r="G37" s="450"/>
      <c r="H37" s="451"/>
      <c r="I37" s="242" t="s">
        <v>51</v>
      </c>
      <c r="J37" s="319">
        <v>1</v>
      </c>
      <c r="K37" s="319"/>
      <c r="L37" s="320">
        <v>1</v>
      </c>
      <c r="M37" s="112" t="s">
        <v>68</v>
      </c>
      <c r="N37" s="321">
        <f>40*4</f>
        <v>160</v>
      </c>
      <c r="O37" s="322">
        <v>158</v>
      </c>
      <c r="P37" s="323">
        <f t="shared" si="4"/>
        <v>124.80000000000001</v>
      </c>
    </row>
    <row r="38" spans="2:16" s="211" customFormat="1" ht="23.4">
      <c r="B38" s="242" t="s">
        <v>52</v>
      </c>
      <c r="C38" s="262">
        <v>40</v>
      </c>
      <c r="D38" s="263"/>
      <c r="E38" s="262">
        <v>40</v>
      </c>
      <c r="F38" s="476"/>
      <c r="G38" s="450"/>
      <c r="H38" s="451"/>
      <c r="I38" s="242" t="s">
        <v>52</v>
      </c>
      <c r="J38" s="319">
        <v>2</v>
      </c>
      <c r="K38" s="319"/>
      <c r="L38" s="320">
        <v>2</v>
      </c>
      <c r="M38" s="113" t="s">
        <v>52</v>
      </c>
      <c r="N38" s="321">
        <f>40*4</f>
        <v>160</v>
      </c>
      <c r="O38" s="322">
        <v>85</v>
      </c>
      <c r="P38" s="323">
        <f t="shared" si="4"/>
        <v>104</v>
      </c>
    </row>
    <row r="39" spans="2:16" s="211" customFormat="1" ht="23.4">
      <c r="B39" s="242" t="s">
        <v>53</v>
      </c>
      <c r="C39" s="262">
        <v>35</v>
      </c>
      <c r="D39" s="263"/>
      <c r="E39" s="262">
        <v>35</v>
      </c>
      <c r="F39" s="476"/>
      <c r="G39" s="450"/>
      <c r="H39" s="451"/>
      <c r="I39" s="242" t="str">
        <f>'Week 4'!I39</f>
        <v>Route 6D</v>
      </c>
      <c r="J39" s="319"/>
      <c r="K39" s="319"/>
      <c r="L39" s="320"/>
      <c r="M39" s="113" t="s">
        <v>53</v>
      </c>
      <c r="N39" s="321">
        <f>40*4</f>
        <v>160</v>
      </c>
      <c r="O39" s="322">
        <v>116</v>
      </c>
      <c r="P39" s="323">
        <f t="shared" si="4"/>
        <v>107.2</v>
      </c>
    </row>
    <row r="40" spans="2:16" s="211" customFormat="1" ht="40.5" customHeight="1">
      <c r="B40" s="242" t="s">
        <v>54</v>
      </c>
      <c r="C40" s="262">
        <v>40</v>
      </c>
      <c r="D40" s="263"/>
      <c r="E40" s="262">
        <v>40</v>
      </c>
      <c r="F40" s="476"/>
      <c r="G40" s="450"/>
      <c r="H40" s="451"/>
      <c r="I40" s="242" t="s">
        <v>54</v>
      </c>
      <c r="J40" s="319">
        <v>2</v>
      </c>
      <c r="K40" s="319"/>
      <c r="L40" s="320">
        <v>2</v>
      </c>
      <c r="M40" s="113" t="s">
        <v>54</v>
      </c>
      <c r="N40" s="321">
        <f>5*48</f>
        <v>240</v>
      </c>
      <c r="O40" s="322">
        <v>117</v>
      </c>
      <c r="P40" s="323">
        <f t="shared" si="4"/>
        <v>81.600000000000009</v>
      </c>
    </row>
    <row r="41" spans="2:16" s="211" customFormat="1" ht="40.5" customHeight="1">
      <c r="B41" s="264" t="s">
        <v>55</v>
      </c>
      <c r="C41" s="265">
        <v>30</v>
      </c>
      <c r="D41" s="266"/>
      <c r="E41" s="265">
        <v>30</v>
      </c>
      <c r="F41" s="477"/>
      <c r="G41" s="462"/>
      <c r="H41" s="463"/>
      <c r="I41" s="249" t="s">
        <v>55</v>
      </c>
      <c r="J41" s="324">
        <v>1</v>
      </c>
      <c r="K41" s="324"/>
      <c r="L41" s="325">
        <v>1</v>
      </c>
      <c r="M41" s="326" t="s">
        <v>55</v>
      </c>
      <c r="N41" s="321">
        <f>5*48</f>
        <v>240</v>
      </c>
      <c r="O41" s="327">
        <v>31</v>
      </c>
      <c r="P41" s="323">
        <f t="shared" si="4"/>
        <v>240</v>
      </c>
    </row>
    <row r="42" spans="2:16" s="211" customFormat="1" ht="21.75" customHeight="1">
      <c r="B42" s="136" t="s">
        <v>33</v>
      </c>
      <c r="C42" s="267">
        <v>372</v>
      </c>
      <c r="D42" s="268"/>
      <c r="E42" s="267">
        <v>372</v>
      </c>
      <c r="F42" s="478"/>
      <c r="G42" s="479"/>
      <c r="H42" s="480"/>
      <c r="I42" s="253" t="s">
        <v>33</v>
      </c>
      <c r="J42" s="299" t="s">
        <v>69</v>
      </c>
      <c r="K42" s="329"/>
      <c r="L42" s="329">
        <v>8</v>
      </c>
      <c r="M42" s="253" t="s">
        <v>33</v>
      </c>
      <c r="N42" s="330">
        <f>SUM(N33:N41)</f>
        <v>1600</v>
      </c>
      <c r="O42" s="331">
        <v>972</v>
      </c>
      <c r="P42" s="323">
        <f t="shared" si="4"/>
        <v>1152</v>
      </c>
    </row>
    <row r="43" spans="2:16" s="211" customFormat="1" ht="21">
      <c r="B43" s="259"/>
      <c r="I43" s="258"/>
      <c r="J43" s="258"/>
      <c r="K43" s="258"/>
      <c r="L43" s="258"/>
      <c r="M43" s="333"/>
      <c r="N43" s="258"/>
      <c r="O43" s="258"/>
      <c r="P43" s="258"/>
    </row>
    <row r="44" spans="2:16" s="211" customFormat="1" ht="25.8">
      <c r="B44" s="481" t="s">
        <v>70</v>
      </c>
      <c r="C44" s="482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3"/>
      <c r="O44" s="482"/>
      <c r="P44" s="484"/>
    </row>
    <row r="45" spans="2:16" s="211" customFormat="1" ht="42">
      <c r="B45" s="269" t="s">
        <v>34</v>
      </c>
      <c r="C45" s="270" t="s">
        <v>71</v>
      </c>
      <c r="D45" s="270" t="s">
        <v>72</v>
      </c>
      <c r="E45" s="270" t="s">
        <v>73</v>
      </c>
      <c r="F45" s="270" t="s">
        <v>74</v>
      </c>
      <c r="G45" s="270" t="s">
        <v>75</v>
      </c>
      <c r="H45" s="270" t="s">
        <v>76</v>
      </c>
      <c r="I45" s="270" t="s">
        <v>41</v>
      </c>
      <c r="J45" s="270" t="s">
        <v>77</v>
      </c>
      <c r="K45" s="270" t="s">
        <v>78</v>
      </c>
      <c r="L45" s="270" t="s">
        <v>79</v>
      </c>
      <c r="M45" s="334" t="s">
        <v>80</v>
      </c>
      <c r="N45" s="485"/>
      <c r="O45" s="486"/>
      <c r="P45" s="487"/>
    </row>
    <row r="46" spans="2:16" s="211" customFormat="1" ht="21">
      <c r="B46" s="271" t="s">
        <v>47</v>
      </c>
      <c r="C46" s="272">
        <v>1154</v>
      </c>
      <c r="D46" s="87">
        <v>1</v>
      </c>
      <c r="E46" s="245"/>
      <c r="F46" s="245"/>
      <c r="G46" s="245"/>
      <c r="H46" s="245"/>
      <c r="I46" s="245"/>
      <c r="J46" s="245"/>
      <c r="K46" s="245">
        <v>1</v>
      </c>
      <c r="L46" s="245"/>
      <c r="M46" s="245"/>
      <c r="N46" s="488"/>
      <c r="O46" s="489"/>
      <c r="P46" s="490"/>
    </row>
    <row r="47" spans="2:16" s="211" customFormat="1" ht="21">
      <c r="B47" s="246" t="s">
        <v>48</v>
      </c>
      <c r="C47" s="273">
        <v>1573</v>
      </c>
      <c r="D47" s="273">
        <v>22</v>
      </c>
      <c r="E47" s="274"/>
      <c r="F47" s="274">
        <v>19</v>
      </c>
      <c r="G47" s="274"/>
      <c r="H47" s="274"/>
      <c r="I47" s="274"/>
      <c r="J47" s="274"/>
      <c r="K47" s="274"/>
      <c r="L47" s="274">
        <v>3</v>
      </c>
      <c r="M47" s="245"/>
      <c r="N47" s="455"/>
      <c r="O47" s="456"/>
      <c r="P47" s="457"/>
    </row>
    <row r="48" spans="2:16" s="211" customFormat="1" ht="21">
      <c r="B48" s="246" t="s">
        <v>49</v>
      </c>
      <c r="C48" s="273">
        <v>191</v>
      </c>
      <c r="D48" s="87"/>
      <c r="E48" s="245"/>
      <c r="F48" s="245"/>
      <c r="G48" s="245"/>
      <c r="H48" s="245"/>
      <c r="I48" s="245"/>
      <c r="J48" s="245"/>
      <c r="K48" s="245"/>
      <c r="L48" s="245"/>
      <c r="M48" s="245"/>
      <c r="N48" s="455"/>
      <c r="O48" s="456"/>
      <c r="P48" s="457"/>
    </row>
    <row r="49" spans="2:16" s="211" customFormat="1" ht="21">
      <c r="B49" s="242" t="s">
        <v>50</v>
      </c>
      <c r="C49" s="275">
        <v>2209</v>
      </c>
      <c r="D49" s="87">
        <v>2</v>
      </c>
      <c r="E49" s="245"/>
      <c r="F49" s="245"/>
      <c r="G49" s="245"/>
      <c r="H49" s="245"/>
      <c r="I49" s="245"/>
      <c r="J49" s="245">
        <v>1</v>
      </c>
      <c r="K49" s="245">
        <v>1</v>
      </c>
      <c r="L49" s="245"/>
      <c r="M49" s="245"/>
      <c r="N49" s="123"/>
      <c r="O49" s="123"/>
      <c r="P49" s="124"/>
    </row>
    <row r="50" spans="2:16" s="211" customFormat="1" ht="21">
      <c r="B50" s="242" t="s">
        <v>51</v>
      </c>
      <c r="C50" s="275">
        <v>1036</v>
      </c>
      <c r="D50" s="87">
        <v>1</v>
      </c>
      <c r="E50" s="245"/>
      <c r="F50" s="245"/>
      <c r="G50" s="245"/>
      <c r="H50" s="245"/>
      <c r="I50" s="245"/>
      <c r="J50" s="245"/>
      <c r="K50" s="245">
        <v>1</v>
      </c>
      <c r="L50" s="245"/>
      <c r="M50" s="245"/>
      <c r="N50" s="455"/>
      <c r="O50" s="456"/>
      <c r="P50" s="457"/>
    </row>
    <row r="51" spans="2:16" s="211" customFormat="1" ht="21">
      <c r="B51" s="242" t="s">
        <v>52</v>
      </c>
      <c r="C51" s="275">
        <v>1186</v>
      </c>
      <c r="D51" s="87"/>
      <c r="E51" s="245"/>
      <c r="F51" s="245"/>
      <c r="G51" s="245"/>
      <c r="H51" s="245"/>
      <c r="I51" s="245"/>
      <c r="J51" s="245"/>
      <c r="K51" s="245"/>
      <c r="L51" s="245"/>
      <c r="M51" s="245"/>
      <c r="N51" s="123"/>
      <c r="O51" s="123"/>
      <c r="P51" s="124"/>
    </row>
    <row r="52" spans="2:16" s="211" customFormat="1" ht="21">
      <c r="B52" s="242" t="s">
        <v>53</v>
      </c>
      <c r="C52" s="275">
        <v>1673</v>
      </c>
      <c r="D52" s="87">
        <v>1</v>
      </c>
      <c r="E52" s="245"/>
      <c r="F52" s="245"/>
      <c r="G52" s="245"/>
      <c r="H52" s="245"/>
      <c r="I52" s="245"/>
      <c r="J52" s="245"/>
      <c r="K52" s="245"/>
      <c r="L52" s="245">
        <v>1</v>
      </c>
      <c r="M52" s="245"/>
      <c r="N52" s="123"/>
      <c r="O52" s="123"/>
      <c r="P52" s="124"/>
    </row>
    <row r="53" spans="2:16" s="211" customFormat="1" ht="21">
      <c r="B53" s="242" t="s">
        <v>54</v>
      </c>
      <c r="C53" s="273">
        <v>1884</v>
      </c>
      <c r="D53" s="87">
        <v>11</v>
      </c>
      <c r="E53" s="245"/>
      <c r="F53" s="245">
        <v>8</v>
      </c>
      <c r="G53" s="245"/>
      <c r="H53" s="245"/>
      <c r="I53" s="245"/>
      <c r="J53" s="245"/>
      <c r="K53" s="245">
        <v>2</v>
      </c>
      <c r="L53" s="245">
        <v>1</v>
      </c>
      <c r="M53" s="245">
        <v>1</v>
      </c>
      <c r="N53" s="455"/>
      <c r="O53" s="456"/>
      <c r="P53" s="491"/>
    </row>
    <row r="54" spans="2:16" s="211" customFormat="1" ht="21">
      <c r="B54" s="249" t="s">
        <v>55</v>
      </c>
      <c r="C54" s="276">
        <v>642</v>
      </c>
      <c r="D54" s="277">
        <v>1</v>
      </c>
      <c r="E54" s="252"/>
      <c r="F54" s="252">
        <v>1</v>
      </c>
      <c r="G54" s="252"/>
      <c r="H54" s="252"/>
      <c r="I54" s="252"/>
      <c r="J54" s="252"/>
      <c r="K54" s="252"/>
      <c r="L54" s="252"/>
      <c r="M54" s="335"/>
      <c r="N54" s="492"/>
      <c r="O54" s="493"/>
      <c r="P54" s="494"/>
    </row>
    <row r="55" spans="2:16" s="211" customFormat="1" ht="21">
      <c r="B55" s="278" t="s">
        <v>33</v>
      </c>
      <c r="C55" s="279">
        <v>11548</v>
      </c>
      <c r="D55" s="279">
        <v>39</v>
      </c>
      <c r="E55" s="279"/>
      <c r="F55" s="279">
        <v>28</v>
      </c>
      <c r="G55" s="279"/>
      <c r="H55" s="279"/>
      <c r="I55" s="279"/>
      <c r="J55" s="279">
        <v>1</v>
      </c>
      <c r="K55" s="279">
        <v>5</v>
      </c>
      <c r="L55" s="336">
        <v>5</v>
      </c>
      <c r="M55" s="337">
        <v>1</v>
      </c>
      <c r="N55" s="495"/>
      <c r="O55" s="496"/>
      <c r="P55" s="497"/>
    </row>
    <row r="56" spans="2:16" s="211" customFormat="1" ht="21">
      <c r="B56" s="259"/>
      <c r="C56" s="259"/>
      <c r="E56" s="259"/>
      <c r="F56" s="259"/>
      <c r="G56" s="259"/>
      <c r="H56" s="259"/>
      <c r="I56" s="258"/>
      <c r="J56" s="258"/>
      <c r="K56" s="258"/>
      <c r="L56" s="258"/>
      <c r="M56" s="259"/>
      <c r="N56" s="338"/>
      <c r="O56" s="339"/>
      <c r="P56" s="340"/>
    </row>
    <row r="57" spans="2:16" s="211" customFormat="1" ht="28.8">
      <c r="B57" s="498" t="s">
        <v>81</v>
      </c>
      <c r="C57" s="499"/>
      <c r="D57" s="499"/>
      <c r="E57" s="499"/>
      <c r="F57" s="499"/>
      <c r="G57" s="500"/>
      <c r="H57" s="470" t="s">
        <v>82</v>
      </c>
      <c r="I57" s="471"/>
      <c r="J57" s="471"/>
      <c r="K57" s="471"/>
      <c r="L57" s="471"/>
      <c r="M57" s="472"/>
    </row>
    <row r="58" spans="2:16" s="211" customFormat="1" ht="21">
      <c r="B58" s="269" t="s">
        <v>60</v>
      </c>
      <c r="C58" s="280" t="s">
        <v>83</v>
      </c>
      <c r="D58" s="280" t="s">
        <v>84</v>
      </c>
      <c r="E58" s="280" t="s">
        <v>85</v>
      </c>
      <c r="F58" s="501" t="s">
        <v>46</v>
      </c>
      <c r="G58" s="487"/>
      <c r="H58" s="281" t="s">
        <v>60</v>
      </c>
      <c r="I58" s="341" t="s">
        <v>86</v>
      </c>
      <c r="J58" s="341" t="s">
        <v>87</v>
      </c>
      <c r="K58" s="341" t="s">
        <v>88</v>
      </c>
      <c r="L58" s="341" t="s">
        <v>89</v>
      </c>
      <c r="M58" s="341" t="s">
        <v>90</v>
      </c>
    </row>
    <row r="59" spans="2:16" s="211" customFormat="1" ht="23.25" customHeight="1">
      <c r="B59" s="271" t="s">
        <v>47</v>
      </c>
      <c r="C59" s="272">
        <v>1154</v>
      </c>
      <c r="D59" s="282"/>
      <c r="E59" s="272">
        <v>1154</v>
      </c>
      <c r="F59" s="502"/>
      <c r="G59" s="503"/>
      <c r="H59" s="283" t="s">
        <v>14</v>
      </c>
      <c r="I59" s="342">
        <v>2313.91</v>
      </c>
      <c r="J59" s="342">
        <v>2313.91</v>
      </c>
      <c r="K59" s="342"/>
      <c r="L59" s="342"/>
      <c r="M59" s="342"/>
    </row>
    <row r="60" spans="2:16" s="211" customFormat="1" ht="23.25" customHeight="1">
      <c r="B60" s="246" t="s">
        <v>48</v>
      </c>
      <c r="C60" s="273">
        <v>1573</v>
      </c>
      <c r="D60" s="245"/>
      <c r="E60" s="273">
        <v>1573</v>
      </c>
      <c r="F60" s="504"/>
      <c r="G60" s="505"/>
      <c r="H60" s="286" t="s">
        <v>17</v>
      </c>
      <c r="I60" s="171">
        <v>8391.33</v>
      </c>
      <c r="J60" s="171">
        <v>8391.33</v>
      </c>
      <c r="K60" s="171"/>
      <c r="L60" s="171"/>
      <c r="M60" s="171"/>
    </row>
    <row r="61" spans="2:16" s="211" customFormat="1" ht="23.25" customHeight="1">
      <c r="B61" s="246" t="s">
        <v>49</v>
      </c>
      <c r="C61" s="273">
        <v>191</v>
      </c>
      <c r="D61" s="245"/>
      <c r="E61" s="273">
        <v>191</v>
      </c>
      <c r="F61" s="504"/>
      <c r="G61" s="505"/>
      <c r="H61" s="286" t="s">
        <v>19</v>
      </c>
      <c r="I61" s="171">
        <v>3266.61</v>
      </c>
      <c r="J61" s="171">
        <v>3266.61</v>
      </c>
      <c r="K61" s="171"/>
      <c r="L61" s="171"/>
      <c r="M61" s="171"/>
    </row>
    <row r="62" spans="2:16" s="211" customFormat="1" ht="23.25" customHeight="1">
      <c r="B62" s="242" t="s">
        <v>50</v>
      </c>
      <c r="C62" s="275">
        <v>2209</v>
      </c>
      <c r="D62" s="245"/>
      <c r="E62" s="275">
        <v>2209</v>
      </c>
      <c r="F62" s="504"/>
      <c r="G62" s="505"/>
      <c r="H62" s="286" t="s">
        <v>21</v>
      </c>
      <c r="I62" s="343">
        <v>5673</v>
      </c>
      <c r="J62" s="343">
        <v>5673</v>
      </c>
      <c r="K62" s="343"/>
      <c r="L62" s="343"/>
      <c r="M62" s="343"/>
    </row>
    <row r="63" spans="2:16" s="211" customFormat="1" ht="23.25" customHeight="1">
      <c r="B63" s="242" t="s">
        <v>51</v>
      </c>
      <c r="C63" s="275">
        <v>1036</v>
      </c>
      <c r="D63" s="245"/>
      <c r="E63" s="275">
        <v>1036</v>
      </c>
      <c r="F63" s="504"/>
      <c r="G63" s="505"/>
      <c r="H63" s="286" t="s">
        <v>23</v>
      </c>
      <c r="I63" s="343">
        <v>9519</v>
      </c>
      <c r="J63" s="343">
        <v>10298</v>
      </c>
      <c r="K63" s="343"/>
      <c r="L63" s="343"/>
      <c r="M63" s="343"/>
    </row>
    <row r="64" spans="2:16" s="211" customFormat="1" ht="23.25" customHeight="1">
      <c r="B64" s="242" t="s">
        <v>52</v>
      </c>
      <c r="C64" s="275">
        <v>1186</v>
      </c>
      <c r="D64" s="245"/>
      <c r="E64" s="275">
        <v>1186</v>
      </c>
      <c r="F64" s="504"/>
      <c r="G64" s="505"/>
      <c r="H64" s="286" t="s">
        <v>25</v>
      </c>
      <c r="I64" s="343">
        <v>1895.83</v>
      </c>
      <c r="J64" s="343">
        <v>1895.83</v>
      </c>
      <c r="K64" s="343"/>
      <c r="L64" s="343"/>
      <c r="M64" s="343"/>
    </row>
    <row r="65" spans="2:16" s="211" customFormat="1" ht="23.25" customHeight="1">
      <c r="B65" s="242" t="s">
        <v>53</v>
      </c>
      <c r="C65" s="275">
        <v>1673</v>
      </c>
      <c r="D65" s="245"/>
      <c r="E65" s="275">
        <v>1673</v>
      </c>
      <c r="F65" s="284"/>
      <c r="G65" s="285"/>
      <c r="H65" s="286"/>
      <c r="I65" s="343">
        <v>3942.57</v>
      </c>
      <c r="J65" s="343">
        <v>3942.57</v>
      </c>
      <c r="K65" s="343"/>
      <c r="L65" s="343"/>
      <c r="M65" s="343"/>
    </row>
    <row r="66" spans="2:16" s="211" customFormat="1" ht="23.25" customHeight="1">
      <c r="B66" s="242" t="s">
        <v>54</v>
      </c>
      <c r="C66" s="273">
        <v>1884</v>
      </c>
      <c r="D66" s="245"/>
      <c r="E66" s="273">
        <v>1884</v>
      </c>
      <c r="F66" s="504"/>
      <c r="G66" s="505"/>
      <c r="H66" s="286" t="s">
        <v>29</v>
      </c>
      <c r="I66" s="171">
        <v>6565.77</v>
      </c>
      <c r="J66" s="171">
        <v>6565.77</v>
      </c>
      <c r="K66" s="171"/>
      <c r="L66" s="171"/>
      <c r="M66" s="171"/>
    </row>
    <row r="67" spans="2:16" s="211" customFormat="1" ht="23.25" customHeight="1">
      <c r="B67" s="249" t="s">
        <v>55</v>
      </c>
      <c r="C67" s="276">
        <v>642</v>
      </c>
      <c r="D67" s="277"/>
      <c r="E67" s="276">
        <v>642</v>
      </c>
      <c r="F67" s="508"/>
      <c r="G67" s="509"/>
      <c r="H67" s="344" t="s">
        <v>31</v>
      </c>
      <c r="I67" s="348">
        <v>8110.47</v>
      </c>
      <c r="J67" s="348">
        <v>8110.47</v>
      </c>
      <c r="K67" s="348"/>
      <c r="L67" s="348"/>
      <c r="M67" s="348"/>
    </row>
    <row r="68" spans="2:16" s="211" customFormat="1" ht="23.25" customHeight="1">
      <c r="B68" s="278" t="s">
        <v>33</v>
      </c>
      <c r="C68" s="279">
        <v>11548</v>
      </c>
      <c r="D68" s="279"/>
      <c r="E68" s="279">
        <v>11548</v>
      </c>
      <c r="F68" s="510"/>
      <c r="G68" s="511"/>
      <c r="H68" s="240" t="s">
        <v>33</v>
      </c>
      <c r="I68" s="350">
        <v>49678</v>
      </c>
      <c r="J68" s="350">
        <v>49678</v>
      </c>
      <c r="K68" s="350"/>
      <c r="L68" s="350"/>
      <c r="M68" s="350"/>
    </row>
    <row r="69" spans="2:16" s="211" customFormat="1" ht="21">
      <c r="B69" s="506"/>
      <c r="C69" s="506"/>
      <c r="D69" s="259"/>
      <c r="E69" s="333"/>
      <c r="F69" s="333"/>
      <c r="G69" s="333"/>
      <c r="H69" s="333"/>
      <c r="I69" s="333"/>
      <c r="J69" s="333"/>
      <c r="K69" s="333"/>
      <c r="L69" s="333"/>
      <c r="M69" s="345"/>
      <c r="N69" s="351"/>
      <c r="O69" s="340"/>
      <c r="P69" s="340"/>
    </row>
    <row r="70" spans="2:16" ht="21">
      <c r="H70" s="345"/>
      <c r="I70" s="345"/>
      <c r="J70" s="345"/>
      <c r="K70" s="345"/>
      <c r="L70" s="345"/>
      <c r="M70" s="345"/>
      <c r="N70" s="345"/>
      <c r="O70" s="345"/>
    </row>
    <row r="71" spans="2:16" ht="21">
      <c r="H71" s="345"/>
      <c r="I71" s="345"/>
      <c r="J71" s="345"/>
      <c r="K71" s="345"/>
      <c r="L71" s="345"/>
      <c r="M71" s="345"/>
      <c r="N71" s="345"/>
      <c r="O71" s="345"/>
    </row>
    <row r="72" spans="2:16" ht="21">
      <c r="H72" s="345"/>
      <c r="I72" s="345"/>
      <c r="J72" s="345"/>
      <c r="K72" s="345"/>
      <c r="L72" s="345"/>
      <c r="M72" s="345"/>
      <c r="N72" s="345"/>
      <c r="O72" s="345"/>
    </row>
    <row r="73" spans="2:16" ht="21">
      <c r="H73" s="345"/>
      <c r="I73" s="345"/>
      <c r="J73" s="345"/>
      <c r="K73" s="345"/>
      <c r="L73" s="345"/>
      <c r="M73" s="345"/>
      <c r="N73" s="345"/>
      <c r="O73" s="345"/>
    </row>
    <row r="74" spans="2:16" ht="21">
      <c r="H74" s="345"/>
      <c r="I74" s="345"/>
      <c r="J74" s="345"/>
      <c r="K74" s="345"/>
      <c r="L74" s="345"/>
      <c r="M74" s="345"/>
      <c r="N74" s="345"/>
      <c r="O74" s="345"/>
    </row>
    <row r="75" spans="2:16" ht="21">
      <c r="H75" s="345"/>
      <c r="I75" s="345"/>
      <c r="J75" s="345"/>
      <c r="K75" s="345"/>
      <c r="L75" s="345"/>
      <c r="M75" s="345"/>
      <c r="N75" s="345"/>
      <c r="O75" s="345"/>
    </row>
    <row r="76" spans="2:16" ht="21">
      <c r="H76" s="345"/>
      <c r="I76" s="345"/>
      <c r="J76" s="345"/>
      <c r="K76" s="345"/>
      <c r="L76" s="345"/>
      <c r="M76" s="345"/>
      <c r="N76" s="345"/>
      <c r="O76" s="345"/>
    </row>
    <row r="77" spans="2:16" ht="21">
      <c r="H77" s="345"/>
      <c r="I77" s="345"/>
      <c r="J77" s="345"/>
      <c r="K77" s="345"/>
      <c r="L77" s="345"/>
      <c r="M77" s="345"/>
      <c r="N77" s="345"/>
      <c r="O77" s="345"/>
    </row>
    <row r="78" spans="2:16" ht="21">
      <c r="H78" s="345"/>
      <c r="I78" s="345"/>
      <c r="J78" s="345"/>
      <c r="K78" s="345"/>
      <c r="L78" s="345"/>
      <c r="N78" s="345"/>
      <c r="O78" s="345"/>
    </row>
    <row r="80" spans="2:16" ht="21">
      <c r="M80" s="346"/>
    </row>
    <row r="81" spans="8:16" ht="21">
      <c r="H81" s="507"/>
      <c r="I81" s="507"/>
      <c r="J81" s="507"/>
      <c r="K81" s="507"/>
      <c r="N81" s="346"/>
      <c r="O81" s="346"/>
      <c r="P81" s="346"/>
    </row>
  </sheetData>
  <mergeCells count="52">
    <mergeCell ref="B69:C69"/>
    <mergeCell ref="H81:K81"/>
    <mergeCell ref="F63:G63"/>
    <mergeCell ref="F64:G64"/>
    <mergeCell ref="F66:G66"/>
    <mergeCell ref="F67:G67"/>
    <mergeCell ref="F68:G68"/>
    <mergeCell ref="F58:G58"/>
    <mergeCell ref="F59:G59"/>
    <mergeCell ref="F60:G60"/>
    <mergeCell ref="F61:G61"/>
    <mergeCell ref="F62:G62"/>
    <mergeCell ref="N53:P53"/>
    <mergeCell ref="N54:P54"/>
    <mergeCell ref="N55:P55"/>
    <mergeCell ref="B57:G57"/>
    <mergeCell ref="H57:M57"/>
    <mergeCell ref="N45:P45"/>
    <mergeCell ref="N46:P46"/>
    <mergeCell ref="N47:P47"/>
    <mergeCell ref="N48:P48"/>
    <mergeCell ref="N50:P50"/>
    <mergeCell ref="F39:H39"/>
    <mergeCell ref="F40:H40"/>
    <mergeCell ref="F41:H41"/>
    <mergeCell ref="F42:H42"/>
    <mergeCell ref="B44:P44"/>
    <mergeCell ref="F34:H34"/>
    <mergeCell ref="F35:H35"/>
    <mergeCell ref="F36:H36"/>
    <mergeCell ref="F37:H37"/>
    <mergeCell ref="F38:H38"/>
    <mergeCell ref="N29:P29"/>
    <mergeCell ref="B31:H31"/>
    <mergeCell ref="M31:P31"/>
    <mergeCell ref="F32:H32"/>
    <mergeCell ref="F33:H33"/>
    <mergeCell ref="N20:P20"/>
    <mergeCell ref="N21:P21"/>
    <mergeCell ref="N23:P23"/>
    <mergeCell ref="N27:P27"/>
    <mergeCell ref="N28:P28"/>
    <mergeCell ref="K5:L5"/>
    <mergeCell ref="M5:N5"/>
    <mergeCell ref="O5:P5"/>
    <mergeCell ref="B18:P18"/>
    <mergeCell ref="N19:P19"/>
    <mergeCell ref="E1:J1"/>
    <mergeCell ref="E3:G3"/>
    <mergeCell ref="E5:F5"/>
    <mergeCell ref="G5:H5"/>
    <mergeCell ref="I5:J5"/>
  </mergeCells>
  <pageMargins left="0.196527777777778" right="0.196527777777778" top="0.196527777777778" bottom="0.196527777777778" header="0.31458333333333299" footer="0.31458333333333299"/>
  <pageSetup paperSize="9" scale="3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3CC33"/>
    <pageSetUpPr fitToPage="1"/>
  </sheetPr>
  <dimension ref="A1:Q35"/>
  <sheetViews>
    <sheetView view="pageBreakPreview" zoomScale="60" zoomScaleNormal="78" workbookViewId="0">
      <selection activeCell="U29" sqref="U29"/>
    </sheetView>
  </sheetViews>
  <sheetFormatPr defaultColWidth="9" defaultRowHeight="14.4"/>
  <cols>
    <col min="1" max="1" width="20.109375" customWidth="1"/>
    <col min="2" max="2" width="23" customWidth="1"/>
    <col min="3" max="3" width="28.33203125" customWidth="1"/>
    <col min="4" max="4" width="15.33203125" customWidth="1"/>
    <col min="9" max="9" width="2" customWidth="1"/>
    <col min="14" max="14" width="8.109375" customWidth="1"/>
    <col min="15" max="15" width="27.5546875" customWidth="1"/>
    <col min="16" max="16" width="8.5546875" customWidth="1"/>
    <col min="17" max="17" width="11.109375" customWidth="1"/>
  </cols>
  <sheetData>
    <row r="1" spans="1:17" ht="28.5" customHeight="1">
      <c r="A1" s="541" t="s">
        <v>125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</row>
    <row r="2" spans="1:17" ht="15" customHeight="1">
      <c r="A2" s="541"/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</row>
    <row r="3" spans="1:17" ht="18">
      <c r="A3" s="8"/>
      <c r="B3" s="8"/>
      <c r="C3" s="8"/>
      <c r="D3" s="8"/>
      <c r="E3" s="8"/>
      <c r="F3" s="8"/>
      <c r="G3" s="83"/>
      <c r="H3" s="8"/>
      <c r="I3" s="8"/>
      <c r="Q3" s="102" t="str">
        <f>Q8</f>
        <v>AUG23</v>
      </c>
    </row>
    <row r="7" spans="1:17" ht="18">
      <c r="N7" s="532" t="s">
        <v>112</v>
      </c>
      <c r="O7" s="533"/>
      <c r="P7" s="546"/>
      <c r="Q7" s="547"/>
    </row>
    <row r="8" spans="1:17" ht="18">
      <c r="N8" s="6" t="s">
        <v>9</v>
      </c>
      <c r="O8" s="95" t="s">
        <v>10</v>
      </c>
      <c r="P8" s="95" t="s">
        <v>12</v>
      </c>
      <c r="Q8" s="103" t="str">
        <f>'SLA OverView'!E7</f>
        <v>AUG23</v>
      </c>
    </row>
    <row r="9" spans="1:17" ht="18">
      <c r="L9" s="1"/>
      <c r="N9" s="34" t="s">
        <v>14</v>
      </c>
      <c r="O9" s="35" t="s">
        <v>15</v>
      </c>
      <c r="P9" s="96">
        <v>1</v>
      </c>
      <c r="Q9" s="104">
        <f t="shared" ref="Q9:Q14" si="0">D26/B26</f>
        <v>1</v>
      </c>
    </row>
    <row r="10" spans="1:17" ht="18">
      <c r="N10" s="42" t="s">
        <v>17</v>
      </c>
      <c r="O10" s="43" t="s">
        <v>18</v>
      </c>
      <c r="P10" s="96">
        <v>1</v>
      </c>
      <c r="Q10" s="104">
        <f t="shared" si="0"/>
        <v>1</v>
      </c>
    </row>
    <row r="11" spans="1:17" ht="18">
      <c r="N11" s="4" t="s">
        <v>19</v>
      </c>
      <c r="O11" s="43" t="s">
        <v>20</v>
      </c>
      <c r="P11" s="96">
        <v>1</v>
      </c>
      <c r="Q11" s="104">
        <f t="shared" si="0"/>
        <v>1</v>
      </c>
    </row>
    <row r="12" spans="1:17" ht="18">
      <c r="N12" s="5" t="s">
        <v>21</v>
      </c>
      <c r="O12" s="49" t="s">
        <v>22</v>
      </c>
      <c r="P12" s="96">
        <v>1</v>
      </c>
      <c r="Q12" s="104">
        <f t="shared" si="0"/>
        <v>1</v>
      </c>
    </row>
    <row r="13" spans="1:17" ht="18">
      <c r="N13" s="5" t="s">
        <v>23</v>
      </c>
      <c r="O13" s="49" t="s">
        <v>24</v>
      </c>
      <c r="P13" s="96">
        <v>1</v>
      </c>
      <c r="Q13" s="104">
        <f t="shared" si="0"/>
        <v>1</v>
      </c>
    </row>
    <row r="14" spans="1:17" ht="19.5" customHeight="1">
      <c r="N14" s="5" t="s">
        <v>25</v>
      </c>
      <c r="O14" s="49" t="s">
        <v>26</v>
      </c>
      <c r="P14" s="96">
        <v>1</v>
      </c>
      <c r="Q14" s="104">
        <f t="shared" si="0"/>
        <v>1</v>
      </c>
    </row>
    <row r="15" spans="1:17" ht="19.5" customHeight="1">
      <c r="N15" s="4" t="s">
        <v>27</v>
      </c>
      <c r="O15" s="43" t="s">
        <v>28</v>
      </c>
      <c r="P15" s="96">
        <v>1</v>
      </c>
      <c r="Q15" s="104">
        <v>1</v>
      </c>
    </row>
    <row r="16" spans="1:17" ht="18">
      <c r="N16" s="42" t="s">
        <v>29</v>
      </c>
      <c r="O16" s="43" t="s">
        <v>30</v>
      </c>
      <c r="P16" s="96">
        <v>1</v>
      </c>
      <c r="Q16" s="104">
        <f>D33/B33</f>
        <v>1</v>
      </c>
    </row>
    <row r="17" spans="1:17" ht="18">
      <c r="N17" s="97" t="s">
        <v>31</v>
      </c>
      <c r="O17" s="98" t="s">
        <v>32</v>
      </c>
      <c r="P17" s="96">
        <v>1</v>
      </c>
      <c r="Q17" s="105">
        <f>D34/B34</f>
        <v>1</v>
      </c>
    </row>
    <row r="18" spans="1:17" ht="18">
      <c r="N18" s="537" t="s">
        <v>109</v>
      </c>
      <c r="O18" s="538"/>
      <c r="P18" s="101">
        <v>1</v>
      </c>
      <c r="Q18" s="106">
        <f>AVERAGE(Q9:Q17)</f>
        <v>1</v>
      </c>
    </row>
    <row r="24" spans="1:17" ht="28.8">
      <c r="A24" s="568" t="s">
        <v>81</v>
      </c>
      <c r="B24" s="568"/>
      <c r="C24" s="568"/>
      <c r="D24" s="568"/>
      <c r="E24" s="568"/>
      <c r="F24" s="568"/>
      <c r="G24" s="568"/>
      <c r="H24" s="84"/>
    </row>
    <row r="25" spans="1:17" ht="21">
      <c r="A25" s="85" t="s">
        <v>60</v>
      </c>
      <c r="B25" s="85" t="s">
        <v>83</v>
      </c>
      <c r="C25" s="85" t="s">
        <v>84</v>
      </c>
      <c r="D25" s="85" t="s">
        <v>85</v>
      </c>
      <c r="E25" s="569" t="s">
        <v>46</v>
      </c>
      <c r="F25" s="569"/>
      <c r="G25" s="569"/>
      <c r="H25" s="84"/>
    </row>
    <row r="26" spans="1:17" ht="21">
      <c r="A26" s="86" t="s">
        <v>47</v>
      </c>
      <c r="B26" s="87">
        <f>+'Week 1'!C59+'Week 2'!C59+'Week 3'!C59+'Week 4'!C59+'Week 5'!C59</f>
        <v>5301</v>
      </c>
      <c r="C26" s="87">
        <f>+'Week 1'!D59+'Week 2'!D59+'Week 3'!D59+'Week 4'!D59+'Week 5'!D59</f>
        <v>0</v>
      </c>
      <c r="D26" s="87">
        <f>+'Week 1'!E59+'Week 2'!E59+'Week 3'!E59+'Week 4'!E59+'Week 5'!E59</f>
        <v>5301</v>
      </c>
      <c r="E26" s="566"/>
      <c r="F26" s="566"/>
      <c r="G26" s="566"/>
      <c r="H26" s="84"/>
    </row>
    <row r="27" spans="1:17" ht="21">
      <c r="A27" s="89" t="s">
        <v>48</v>
      </c>
      <c r="B27" s="87">
        <f>+'Week 1'!C60+'Week 2'!C60+'Week 3'!C60+'Week 4'!C60+'Week 5'!C60</f>
        <v>6616</v>
      </c>
      <c r="C27" s="87">
        <f>+'Week 1'!D60+'Week 2'!D60+'Week 3'!D60+'Week 4'!D60+'Week 5'!D60</f>
        <v>0</v>
      </c>
      <c r="D27" s="87">
        <f>+'Week 1'!E60+'Week 2'!E60+'Week 3'!E60+'Week 4'!E60+'Week 5'!E60</f>
        <v>6616</v>
      </c>
      <c r="E27" s="565"/>
      <c r="F27" s="565"/>
      <c r="G27" s="565"/>
      <c r="H27" s="90"/>
    </row>
    <row r="28" spans="1:17" ht="21">
      <c r="A28" s="89" t="s">
        <v>49</v>
      </c>
      <c r="B28" s="87">
        <f>+'Week 1'!C61+'Week 2'!C61+'Week 3'!C61+'Week 4'!C61+'Week 5'!C61</f>
        <v>893</v>
      </c>
      <c r="C28" s="87">
        <f>+'Week 1'!D61+'Week 2'!D61+'Week 3'!D61+'Week 4'!D61+'Week 5'!D61</f>
        <v>0</v>
      </c>
      <c r="D28" s="87">
        <f>+'Week 1'!E61+'Week 2'!E61+'Week 3'!E61+'Week 4'!E61+'Week 5'!E61</f>
        <v>893</v>
      </c>
      <c r="E28" s="91"/>
      <c r="F28" s="566"/>
      <c r="G28" s="566"/>
      <c r="H28" s="566"/>
    </row>
    <row r="29" spans="1:17" ht="29.25" customHeight="1">
      <c r="A29" s="86" t="s">
        <v>50</v>
      </c>
      <c r="B29" s="87">
        <f>+'Week 1'!C62+'Week 2'!C62+'Week 3'!C62+'Week 4'!C62+'Week 5'!C62</f>
        <v>10508</v>
      </c>
      <c r="C29" s="87">
        <f>+'Week 1'!D62+'Week 2'!D62+'Week 3'!D62+'Week 4'!D62+'Week 5'!D62</f>
        <v>0</v>
      </c>
      <c r="D29" s="87">
        <f>+'Week 1'!E62+'Week 2'!E62+'Week 3'!E62+'Week 4'!E62+'Week 5'!E62</f>
        <v>10508</v>
      </c>
      <c r="E29" s="92"/>
      <c r="F29" s="567"/>
      <c r="G29" s="567"/>
      <c r="H29" s="567"/>
    </row>
    <row r="30" spans="1:17" ht="21">
      <c r="A30" s="86" t="s">
        <v>51</v>
      </c>
      <c r="B30" s="87">
        <f>+'Week 1'!C63+'Week 2'!C63+'Week 3'!C63+'Week 4'!C63+'Week 5'!C63</f>
        <v>4991</v>
      </c>
      <c r="C30" s="87">
        <f>+'Week 1'!D63+'Week 2'!D63+'Week 3'!D63+'Week 4'!D63+'Week 5'!D63</f>
        <v>0</v>
      </c>
      <c r="D30" s="87">
        <f>+'Week 1'!E63+'Week 2'!E63+'Week 3'!E63+'Week 4'!E63+'Week 5'!E63</f>
        <v>4991</v>
      </c>
      <c r="E30" s="88"/>
      <c r="F30" s="563"/>
      <c r="G30" s="563"/>
      <c r="H30" s="563"/>
    </row>
    <row r="31" spans="1:17" ht="21">
      <c r="A31" s="86" t="s">
        <v>52</v>
      </c>
      <c r="B31" s="87">
        <f>+'Week 1'!C64+'Week 2'!C64+'Week 3'!C64+'Week 4'!C64+'Week 5'!C64</f>
        <v>5555</v>
      </c>
      <c r="C31" s="87">
        <f>+'Week 1'!D64+'Week 2'!D64+'Week 3'!D64+'Week 4'!D64+'Week 5'!D64</f>
        <v>0</v>
      </c>
      <c r="D31" s="87">
        <f>+'Week 1'!E64+'Week 2'!E64+'Week 3'!E64+'Week 4'!E64+'Week 5'!E64</f>
        <v>5555</v>
      </c>
      <c r="E31" s="88"/>
      <c r="F31" s="563"/>
      <c r="G31" s="563"/>
      <c r="H31" s="563"/>
    </row>
    <row r="32" spans="1:17" ht="21">
      <c r="A32" s="86" t="s">
        <v>53</v>
      </c>
      <c r="B32" s="87">
        <f>+'Week 1'!C65+'Week 2'!C65+'Week 3'!C65+'Week 4'!C65+'Week 5'!C65</f>
        <v>7245</v>
      </c>
      <c r="C32" s="87">
        <f>+'Week 1'!D65+'Week 2'!D65+'Week 3'!D65+'Week 4'!D65+'Week 5'!D65</f>
        <v>0</v>
      </c>
      <c r="D32" s="87">
        <f>+'Week 1'!E65+'Week 2'!E65+'Week 3'!E65+'Week 4'!E65+'Week 5'!E65</f>
        <v>7245</v>
      </c>
      <c r="E32" s="88"/>
      <c r="F32" s="86"/>
      <c r="G32" s="86"/>
      <c r="H32" s="86"/>
    </row>
    <row r="33" spans="1:8" ht="21">
      <c r="A33" s="86" t="s">
        <v>54</v>
      </c>
      <c r="B33" s="87">
        <f>+'Week 1'!C66+'Week 2'!C66+'Week 3'!C66+'Week 4'!C66+'Week 5'!C66</f>
        <v>8232</v>
      </c>
      <c r="C33" s="87">
        <f>+'Week 1'!D66+'Week 2'!D66+'Week 3'!D66+'Week 4'!D66+'Week 5'!D66</f>
        <v>0</v>
      </c>
      <c r="D33" s="87">
        <f>+'Week 1'!E66+'Week 2'!E66+'Week 3'!E66+'Week 4'!E66+'Week 5'!E66</f>
        <v>8232</v>
      </c>
      <c r="E33" s="563"/>
      <c r="F33" s="563"/>
      <c r="G33" s="563"/>
      <c r="H33" s="84"/>
    </row>
    <row r="34" spans="1:8" ht="21">
      <c r="A34" s="86" t="s">
        <v>55</v>
      </c>
      <c r="B34" s="87">
        <f>+'Week 1'!C67+'Week 2'!C67+'Week 3'!C67+'Week 4'!C67+'Week 5'!C67</f>
        <v>2343</v>
      </c>
      <c r="C34" s="87">
        <f>+'Week 1'!D67+'Week 2'!D67+'Week 3'!D67+'Week 4'!D67+'Week 5'!D67</f>
        <v>0</v>
      </c>
      <c r="D34" s="87">
        <f>+'Week 1'!E67+'Week 2'!E67+'Week 3'!E67+'Week 4'!E67+'Week 5'!E67</f>
        <v>2343</v>
      </c>
      <c r="E34" s="564"/>
      <c r="F34" s="564"/>
      <c r="G34" s="564"/>
      <c r="H34" s="84"/>
    </row>
    <row r="35" spans="1:8" ht="21">
      <c r="A35" s="86" t="s">
        <v>120</v>
      </c>
      <c r="B35" s="94"/>
      <c r="C35" s="94"/>
      <c r="D35" s="94"/>
      <c r="E35" s="84"/>
      <c r="F35" s="84"/>
      <c r="G35" s="84"/>
      <c r="H35" s="84"/>
    </row>
  </sheetData>
  <mergeCells count="13">
    <mergeCell ref="E33:G33"/>
    <mergeCell ref="E34:G34"/>
    <mergeCell ref="A1:Q2"/>
    <mergeCell ref="E27:G27"/>
    <mergeCell ref="F28:H28"/>
    <mergeCell ref="F29:H29"/>
    <mergeCell ref="F30:H30"/>
    <mergeCell ref="F31:H31"/>
    <mergeCell ref="N7:Q7"/>
    <mergeCell ref="N18:O18"/>
    <mergeCell ref="A24:G24"/>
    <mergeCell ref="E25:G25"/>
    <mergeCell ref="E26:G26"/>
  </mergeCells>
  <pageMargins left="0.196527777777778" right="0.196527777777778" top="0.196527777777778" bottom="0.196527777777778" header="0" footer="0"/>
  <pageSetup paperSize="9" scale="6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3CC33"/>
    <pageSetUpPr fitToPage="1"/>
  </sheetPr>
  <dimension ref="A1:L48"/>
  <sheetViews>
    <sheetView view="pageBreakPreview" zoomScale="80" zoomScaleNormal="80" workbookViewId="0">
      <selection activeCell="S53" sqref="S53"/>
    </sheetView>
  </sheetViews>
  <sheetFormatPr defaultColWidth="9.109375" defaultRowHeight="14.4"/>
  <cols>
    <col min="1" max="1" width="9.109375" style="25"/>
    <col min="2" max="2" width="28.88671875" style="25" customWidth="1"/>
    <col min="3" max="7" width="12.44140625" style="25" customWidth="1"/>
    <col min="8" max="8" width="13.88671875" style="25" customWidth="1"/>
    <col min="9" max="16384" width="9.109375" style="25"/>
  </cols>
  <sheetData>
    <row r="1" spans="1:12">
      <c r="A1" s="26"/>
      <c r="B1" s="26"/>
      <c r="C1" s="26"/>
      <c r="D1" s="26"/>
      <c r="E1" s="26"/>
      <c r="F1" s="26"/>
      <c r="G1" s="26"/>
      <c r="H1" s="26"/>
    </row>
    <row r="2" spans="1:12" ht="28.8">
      <c r="A2" s="27" t="s">
        <v>126</v>
      </c>
      <c r="B2" s="27"/>
      <c r="C2" s="28"/>
      <c r="D2" s="29"/>
      <c r="E2" s="28"/>
      <c r="F2" s="28"/>
      <c r="G2" s="28"/>
      <c r="H2" s="28"/>
      <c r="J2" s="570"/>
      <c r="K2" s="571"/>
      <c r="L2" s="571"/>
    </row>
    <row r="3" spans="1:12">
      <c r="A3" s="26"/>
      <c r="B3" s="26"/>
      <c r="C3" s="26"/>
      <c r="D3" s="26"/>
      <c r="E3" s="26"/>
      <c r="F3" s="26"/>
      <c r="G3" s="26"/>
      <c r="H3" s="26"/>
      <c r="J3" s="79"/>
      <c r="K3" s="79"/>
    </row>
    <row r="4" spans="1:12">
      <c r="J4" s="80"/>
      <c r="K4" s="80"/>
    </row>
    <row r="5" spans="1:12" ht="18">
      <c r="A5" s="572"/>
      <c r="B5" s="573"/>
      <c r="C5" s="574" t="s">
        <v>127</v>
      </c>
      <c r="D5" s="575"/>
      <c r="E5" s="574" t="s">
        <v>128</v>
      </c>
      <c r="F5" s="575"/>
      <c r="G5" s="574" t="s">
        <v>129</v>
      </c>
      <c r="H5" s="575"/>
    </row>
    <row r="6" spans="1:12" ht="15.6">
      <c r="A6" s="30" t="s">
        <v>9</v>
      </c>
      <c r="B6" s="9" t="s">
        <v>10</v>
      </c>
      <c r="C6" s="31" t="s">
        <v>12</v>
      </c>
      <c r="D6" s="12" t="str">
        <f>'SLA OverView'!E7</f>
        <v>AUG23</v>
      </c>
      <c r="E6" s="32" t="s">
        <v>12</v>
      </c>
      <c r="F6" s="12" t="str">
        <f>D6</f>
        <v>AUG23</v>
      </c>
      <c r="G6" s="33" t="s">
        <v>12</v>
      </c>
      <c r="H6" s="12" t="str">
        <f>F6</f>
        <v>AUG23</v>
      </c>
      <c r="J6" s="578"/>
      <c r="K6" s="579"/>
      <c r="L6" s="580"/>
    </row>
    <row r="7" spans="1:12" ht="18">
      <c r="A7" s="34" t="s">
        <v>14</v>
      </c>
      <c r="B7" s="35" t="s">
        <v>15</v>
      </c>
      <c r="C7" s="36">
        <v>0</v>
      </c>
      <c r="D7" s="37">
        <v>0</v>
      </c>
      <c r="E7" s="38">
        <v>0</v>
      </c>
      <c r="F7" s="39">
        <v>1346</v>
      </c>
      <c r="G7" s="40">
        <v>0</v>
      </c>
      <c r="H7" s="41">
        <f>D7+F7</f>
        <v>1346</v>
      </c>
      <c r="J7" s="79"/>
      <c r="K7" s="79"/>
      <c r="L7" s="79"/>
    </row>
    <row r="8" spans="1:12" ht="18">
      <c r="A8" s="42" t="s">
        <v>17</v>
      </c>
      <c r="B8" s="43" t="s">
        <v>18</v>
      </c>
      <c r="C8" s="44">
        <v>0</v>
      </c>
      <c r="D8" s="45">
        <v>20774</v>
      </c>
      <c r="E8" s="46">
        <v>0</v>
      </c>
      <c r="F8" s="47">
        <v>72</v>
      </c>
      <c r="G8" s="46">
        <v>0</v>
      </c>
      <c r="H8" s="48">
        <f t="shared" ref="H8:H14" si="0">D8+F8</f>
        <v>20846</v>
      </c>
      <c r="J8" s="81"/>
      <c r="K8" s="81"/>
      <c r="L8" s="81"/>
    </row>
    <row r="9" spans="1:12" ht="18">
      <c r="A9" s="4" t="s">
        <v>19</v>
      </c>
      <c r="B9" s="43" t="s">
        <v>20</v>
      </c>
      <c r="C9" s="44">
        <v>0</v>
      </c>
      <c r="D9" s="45">
        <v>0</v>
      </c>
      <c r="E9" s="46">
        <v>0</v>
      </c>
      <c r="F9" s="47">
        <v>0</v>
      </c>
      <c r="G9" s="46">
        <v>0</v>
      </c>
      <c r="H9" s="48">
        <f t="shared" si="0"/>
        <v>0</v>
      </c>
      <c r="J9" s="81"/>
      <c r="K9" s="81"/>
      <c r="L9" s="81"/>
    </row>
    <row r="10" spans="1:12" ht="18">
      <c r="A10" s="5" t="s">
        <v>21</v>
      </c>
      <c r="B10" s="49" t="s">
        <v>22</v>
      </c>
      <c r="C10" s="44">
        <v>0</v>
      </c>
      <c r="D10" s="45">
        <v>24579</v>
      </c>
      <c r="E10" s="46">
        <v>0</v>
      </c>
      <c r="F10" s="47">
        <v>4910</v>
      </c>
      <c r="G10" s="46">
        <v>0</v>
      </c>
      <c r="H10" s="48">
        <f t="shared" si="0"/>
        <v>29489</v>
      </c>
      <c r="J10" s="81"/>
      <c r="K10" s="81"/>
      <c r="L10" s="81"/>
    </row>
    <row r="11" spans="1:12" ht="18">
      <c r="A11" s="5" t="s">
        <v>23</v>
      </c>
      <c r="B11" s="49" t="s">
        <v>24</v>
      </c>
      <c r="C11" s="44">
        <v>0</v>
      </c>
      <c r="D11" s="45">
        <v>26805</v>
      </c>
      <c r="E11" s="46">
        <v>0</v>
      </c>
      <c r="F11" s="47">
        <v>2573</v>
      </c>
      <c r="G11" s="46">
        <v>0</v>
      </c>
      <c r="H11" s="48">
        <f t="shared" si="0"/>
        <v>29378</v>
      </c>
      <c r="J11" s="81"/>
      <c r="K11" s="81"/>
      <c r="L11" s="81"/>
    </row>
    <row r="12" spans="1:12" ht="18">
      <c r="A12" s="5" t="s">
        <v>25</v>
      </c>
      <c r="B12" s="49" t="s">
        <v>26</v>
      </c>
      <c r="C12" s="44">
        <v>0</v>
      </c>
      <c r="D12" s="45">
        <v>0</v>
      </c>
      <c r="E12" s="46">
        <v>0</v>
      </c>
      <c r="F12" s="47">
        <v>15866</v>
      </c>
      <c r="G12" s="46">
        <v>0</v>
      </c>
      <c r="H12" s="48">
        <f t="shared" si="0"/>
        <v>15866</v>
      </c>
      <c r="J12" s="81"/>
      <c r="K12" s="81"/>
      <c r="L12" s="81"/>
    </row>
    <row r="13" spans="1:12" ht="18">
      <c r="A13" s="42" t="s">
        <v>29</v>
      </c>
      <c r="B13" s="43" t="s">
        <v>30</v>
      </c>
      <c r="C13" s="44">
        <v>0</v>
      </c>
      <c r="D13" s="45">
        <v>6781</v>
      </c>
      <c r="E13" s="46">
        <v>0</v>
      </c>
      <c r="F13" s="47">
        <v>794</v>
      </c>
      <c r="G13" s="46">
        <v>0</v>
      </c>
      <c r="H13" s="48">
        <f t="shared" si="0"/>
        <v>7575</v>
      </c>
      <c r="J13" s="81"/>
      <c r="K13" s="81"/>
      <c r="L13" s="81"/>
    </row>
    <row r="14" spans="1:12" ht="18">
      <c r="A14" s="50" t="s">
        <v>31</v>
      </c>
      <c r="B14" s="51" t="s">
        <v>32</v>
      </c>
      <c r="C14" s="52">
        <v>0</v>
      </c>
      <c r="D14" s="53">
        <v>12715</v>
      </c>
      <c r="E14" s="54">
        <v>0</v>
      </c>
      <c r="F14" s="55">
        <v>1220</v>
      </c>
      <c r="G14" s="54">
        <v>0</v>
      </c>
      <c r="H14" s="56">
        <f t="shared" si="0"/>
        <v>13935</v>
      </c>
      <c r="J14" s="81"/>
      <c r="K14" s="81"/>
      <c r="L14" s="81"/>
    </row>
    <row r="15" spans="1:12" ht="15.6">
      <c r="A15" s="581" t="s">
        <v>109</v>
      </c>
      <c r="B15" s="582"/>
      <c r="C15" s="57" t="s">
        <v>63</v>
      </c>
      <c r="D15" s="58">
        <f>SUM(D7:D14)</f>
        <v>91654</v>
      </c>
      <c r="E15" s="57" t="s">
        <v>63</v>
      </c>
      <c r="F15" s="59">
        <f>SUM(F7:F14)</f>
        <v>26781</v>
      </c>
      <c r="G15" s="57" t="s">
        <v>63</v>
      </c>
      <c r="H15" s="60">
        <f>SUM(H7:H14)</f>
        <v>118435</v>
      </c>
      <c r="J15" s="81"/>
      <c r="K15" s="81"/>
      <c r="L15" s="81"/>
    </row>
    <row r="18" spans="1:8">
      <c r="A18" s="26"/>
      <c r="B18" s="26"/>
      <c r="C18" s="26"/>
      <c r="D18" s="26"/>
      <c r="E18" s="26"/>
      <c r="F18" s="26"/>
      <c r="G18" s="26"/>
      <c r="H18" s="26"/>
    </row>
    <row r="19" spans="1:8" ht="28.8">
      <c r="A19" s="27" t="s">
        <v>130</v>
      </c>
      <c r="B19" s="61"/>
      <c r="C19" s="61"/>
      <c r="D19" s="61"/>
      <c r="E19" s="61"/>
      <c r="F19" s="61"/>
      <c r="G19" s="61"/>
      <c r="H19" s="61"/>
    </row>
    <row r="20" spans="1:8">
      <c r="A20" s="26"/>
      <c r="B20" s="26"/>
      <c r="C20" s="26"/>
      <c r="D20" s="26"/>
      <c r="E20" s="26"/>
      <c r="F20" s="26"/>
      <c r="G20" s="26"/>
      <c r="H20" s="26"/>
    </row>
    <row r="21" spans="1:8">
      <c r="B21" s="62"/>
    </row>
    <row r="22" spans="1:8" ht="18">
      <c r="A22" s="572"/>
      <c r="B22" s="573"/>
      <c r="C22" s="574" t="s">
        <v>127</v>
      </c>
      <c r="D22" s="575"/>
      <c r="E22" s="574" t="s">
        <v>128</v>
      </c>
      <c r="F22" s="575"/>
      <c r="G22" s="574" t="s">
        <v>129</v>
      </c>
      <c r="H22" s="575"/>
    </row>
    <row r="23" spans="1:8" ht="15.6">
      <c r="A23" s="30" t="s">
        <v>9</v>
      </c>
      <c r="B23" s="9" t="s">
        <v>10</v>
      </c>
      <c r="C23" s="31" t="s">
        <v>12</v>
      </c>
      <c r="D23" s="12" t="str">
        <f>'SLA OverView'!E7</f>
        <v>AUG23</v>
      </c>
      <c r="E23" s="32" t="s">
        <v>12</v>
      </c>
      <c r="F23" s="12" t="str">
        <f>D23</f>
        <v>AUG23</v>
      </c>
      <c r="G23" s="32" t="s">
        <v>12</v>
      </c>
      <c r="H23" s="63" t="str">
        <f>F23</f>
        <v>AUG23</v>
      </c>
    </row>
    <row r="24" spans="1:8" ht="18">
      <c r="A24" s="34" t="s">
        <v>14</v>
      </c>
      <c r="B24" s="35" t="s">
        <v>15</v>
      </c>
      <c r="C24" s="64">
        <v>0</v>
      </c>
      <c r="D24" s="65">
        <f>'Week 1'!J33+'Week 2'!J33+'Week 3'!J34+'Week 4'!J33</f>
        <v>2</v>
      </c>
      <c r="E24" s="66"/>
      <c r="F24" s="65">
        <f>'Week 1'!K33+'Week 2'!K33+'Week 4'!K33+'Week 3'!K34</f>
        <v>0</v>
      </c>
      <c r="G24" s="67"/>
      <c r="H24" s="68">
        <f>'Week 1'!O7+'Week 2'!N7+'Week 3'!N7+'Week 4'!O7+'Week 5'!N7</f>
        <v>1.7</v>
      </c>
    </row>
    <row r="25" spans="1:8" ht="18">
      <c r="A25" s="42" t="s">
        <v>17</v>
      </c>
      <c r="B25" s="43" t="s">
        <v>18</v>
      </c>
      <c r="C25" s="64">
        <v>0</v>
      </c>
      <c r="D25" s="65">
        <v>7</v>
      </c>
      <c r="E25" s="66"/>
      <c r="F25" s="65">
        <f>'Week 1'!K34+'Week 2'!K34+'Week 4'!K34+'Week 3'!K35</f>
        <v>1</v>
      </c>
      <c r="G25" s="67"/>
      <c r="H25" s="68">
        <v>8</v>
      </c>
    </row>
    <row r="26" spans="1:8" ht="18">
      <c r="A26" s="4" t="s">
        <v>19</v>
      </c>
      <c r="B26" s="43" t="s">
        <v>131</v>
      </c>
      <c r="C26" s="64">
        <v>0</v>
      </c>
      <c r="D26" s="65">
        <v>4</v>
      </c>
      <c r="E26" s="66"/>
      <c r="F26" s="65">
        <f>'Week 1'!K35+'Week 2'!K35+'Week 4'!K35+'Week 3'!K36</f>
        <v>2</v>
      </c>
      <c r="G26" s="67"/>
      <c r="H26" s="68">
        <v>7</v>
      </c>
    </row>
    <row r="27" spans="1:8" ht="18">
      <c r="A27" s="5" t="s">
        <v>21</v>
      </c>
      <c r="B27" s="49" t="s">
        <v>22</v>
      </c>
      <c r="C27" s="64">
        <v>0</v>
      </c>
      <c r="D27" s="65">
        <v>5</v>
      </c>
      <c r="E27" s="66"/>
      <c r="F27" s="65">
        <f>'Week 1'!K36+'Week 2'!K36+'Week 4'!K36+'Week 3'!K37</f>
        <v>1</v>
      </c>
      <c r="G27" s="67"/>
      <c r="H27" s="68">
        <v>5</v>
      </c>
    </row>
    <row r="28" spans="1:8" ht="18">
      <c r="A28" s="5" t="s">
        <v>23</v>
      </c>
      <c r="B28" s="49" t="s">
        <v>24</v>
      </c>
      <c r="C28" s="64">
        <v>0</v>
      </c>
      <c r="D28" s="65">
        <v>8</v>
      </c>
      <c r="E28" s="66"/>
      <c r="F28" s="65">
        <f>'Week 1'!K37+'Week 2'!K37+'Week 4'!K37+'Week 3'!K38</f>
        <v>1</v>
      </c>
      <c r="G28" s="67"/>
      <c r="H28" s="68">
        <v>8</v>
      </c>
    </row>
    <row r="29" spans="1:8" ht="18">
      <c r="A29" s="5" t="s">
        <v>25</v>
      </c>
      <c r="B29" s="49" t="s">
        <v>26</v>
      </c>
      <c r="C29" s="64">
        <v>0</v>
      </c>
      <c r="D29" s="65">
        <v>6</v>
      </c>
      <c r="E29" s="66"/>
      <c r="F29" s="65">
        <f>'Week 1'!K38+'Week 2'!K38+'Week 4'!K38+'Week 3'!K39</f>
        <v>0</v>
      </c>
      <c r="G29" s="67"/>
      <c r="H29" s="68">
        <v>7</v>
      </c>
    </row>
    <row r="30" spans="1:8" ht="18">
      <c r="A30" s="4" t="s">
        <v>27</v>
      </c>
      <c r="B30" s="43" t="s">
        <v>28</v>
      </c>
      <c r="C30" s="64">
        <v>0</v>
      </c>
      <c r="D30" s="65">
        <f>'Week 1'!J39+'Week 2'!J39+'Week 3'!J40+'Week 4'!J39</f>
        <v>1</v>
      </c>
      <c r="E30" s="66"/>
      <c r="F30" s="65">
        <f>'Week 1'!K39+'Week 2'!K39+'Week 4'!K39+'Week 3'!K40</f>
        <v>0</v>
      </c>
      <c r="G30" s="67"/>
      <c r="H30" s="68">
        <v>0</v>
      </c>
    </row>
    <row r="31" spans="1:8" ht="18">
      <c r="A31" s="42" t="s">
        <v>29</v>
      </c>
      <c r="B31" s="43" t="s">
        <v>30</v>
      </c>
      <c r="C31" s="64">
        <v>0</v>
      </c>
      <c r="D31" s="65">
        <f>'Week 1'!J40+'Week 2'!J40+'Week 3'!J41+'Week 4'!J40</f>
        <v>3</v>
      </c>
      <c r="E31" s="66"/>
      <c r="F31" s="65">
        <f>'Week 1'!K40+'Week 2'!K40+'Week 4'!K40+'Week 3'!K41</f>
        <v>0</v>
      </c>
      <c r="G31" s="67"/>
      <c r="H31" s="68">
        <v>1</v>
      </c>
    </row>
    <row r="32" spans="1:8" ht="18">
      <c r="A32" s="50" t="s">
        <v>31</v>
      </c>
      <c r="B32" s="51" t="s">
        <v>32</v>
      </c>
      <c r="C32" s="69">
        <v>0</v>
      </c>
      <c r="D32" s="65" t="e">
        <f>'Week 1'!J41+'Week 2'!J41+'Week 3'!J42+'Week 4'!J41</f>
        <v>#VALUE!</v>
      </c>
      <c r="E32" s="70"/>
      <c r="F32" s="65">
        <f>'Week 1'!K41+'Week 2'!K41+'Week 4'!K41+'Week 3'!K42</f>
        <v>1</v>
      </c>
      <c r="G32" s="71"/>
      <c r="H32" s="72">
        <v>3</v>
      </c>
    </row>
    <row r="33" spans="1:8" ht="15.6">
      <c r="A33" s="576" t="s">
        <v>109</v>
      </c>
      <c r="B33" s="577"/>
      <c r="C33" s="73" t="s">
        <v>63</v>
      </c>
      <c r="D33" s="74">
        <v>37</v>
      </c>
      <c r="E33" s="75"/>
      <c r="F33" s="76">
        <v>5</v>
      </c>
      <c r="G33" s="75"/>
      <c r="H33" s="77">
        <v>42</v>
      </c>
    </row>
    <row r="34" spans="1:8">
      <c r="B34" s="62"/>
    </row>
    <row r="36" spans="1:8">
      <c r="A36" s="78"/>
    </row>
    <row r="37" spans="1:8">
      <c r="B37" s="62"/>
    </row>
    <row r="38" spans="1:8">
      <c r="B38" s="62"/>
    </row>
    <row r="39" spans="1:8">
      <c r="B39" s="62"/>
    </row>
    <row r="40" spans="1:8">
      <c r="B40" s="62"/>
    </row>
    <row r="41" spans="1:8">
      <c r="B41" s="62"/>
    </row>
    <row r="43" spans="1:8">
      <c r="A43" s="78"/>
    </row>
    <row r="44" spans="1:8">
      <c r="B44" s="62"/>
    </row>
    <row r="45" spans="1:8">
      <c r="B45" s="62"/>
    </row>
    <row r="46" spans="1:8">
      <c r="B46" s="62"/>
    </row>
    <row r="47" spans="1:8">
      <c r="B47" s="62"/>
    </row>
    <row r="48" spans="1:8">
      <c r="B48" s="62"/>
    </row>
  </sheetData>
  <mergeCells count="12">
    <mergeCell ref="A33:B33"/>
    <mergeCell ref="J6:L6"/>
    <mergeCell ref="A15:B15"/>
    <mergeCell ref="A22:B22"/>
    <mergeCell ref="C22:D22"/>
    <mergeCell ref="E22:F22"/>
    <mergeCell ref="G22:H22"/>
    <mergeCell ref="J2:L2"/>
    <mergeCell ref="A5:B5"/>
    <mergeCell ref="C5:D5"/>
    <mergeCell ref="E5:F5"/>
    <mergeCell ref="G5:H5"/>
  </mergeCells>
  <pageMargins left="0.196527777777778" right="0.196527777777778" top="0.196527777777778" bottom="0.196527777777778" header="0" footer="0"/>
  <pageSetup paperSize="9" scale="6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U36"/>
  <sheetViews>
    <sheetView tabSelected="1" zoomScale="70" zoomScaleNormal="70" workbookViewId="0">
      <selection activeCell="AA11" sqref="AA11"/>
    </sheetView>
  </sheetViews>
  <sheetFormatPr defaultColWidth="9" defaultRowHeight="14.4"/>
  <cols>
    <col min="1" max="1" width="11.5546875" customWidth="1"/>
    <col min="9" max="16" width="2" customWidth="1"/>
    <col min="17" max="17" width="10.109375" customWidth="1"/>
    <col min="18" max="18" width="9.5546875" customWidth="1"/>
    <col min="19" max="19" width="17.44140625" customWidth="1"/>
    <col min="20" max="20" width="10.33203125" customWidth="1"/>
    <col min="21" max="21" width="16.88671875" customWidth="1"/>
    <col min="22" max="22" width="10" customWidth="1"/>
  </cols>
  <sheetData>
    <row r="1" spans="1:21">
      <c r="A1" s="585" t="s">
        <v>57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</row>
    <row r="2" spans="1:21">
      <c r="A2" s="585"/>
      <c r="B2" s="585"/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585"/>
      <c r="N2" s="585"/>
      <c r="O2" s="585"/>
      <c r="P2" s="585"/>
      <c r="Q2" s="585"/>
      <c r="R2" s="585"/>
      <c r="S2" s="585"/>
      <c r="T2" s="585"/>
      <c r="U2" s="585"/>
    </row>
    <row r="3" spans="1:21">
      <c r="A3" s="585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</row>
    <row r="4" spans="1:21">
      <c r="Q4" s="8"/>
      <c r="R4" s="8"/>
      <c r="S4" s="8"/>
      <c r="T4" s="8"/>
    </row>
    <row r="5" spans="1:21" ht="15.6">
      <c r="R5" s="586" t="s">
        <v>57</v>
      </c>
      <c r="S5" s="587"/>
      <c r="T5" s="587"/>
      <c r="U5" s="588"/>
    </row>
    <row r="6" spans="1:21" ht="15.6">
      <c r="R6" s="9" t="s">
        <v>9</v>
      </c>
      <c r="S6" s="10" t="s">
        <v>10</v>
      </c>
      <c r="T6" s="11" t="s">
        <v>12</v>
      </c>
      <c r="U6" s="12" t="str">
        <f>'SLA OverView'!E7</f>
        <v>AUG23</v>
      </c>
    </row>
    <row r="7" spans="1:21" ht="17.25" customHeight="1">
      <c r="R7" s="3" t="s">
        <v>14</v>
      </c>
      <c r="S7" s="13" t="s">
        <v>15</v>
      </c>
      <c r="T7" s="14">
        <v>0.85</v>
      </c>
      <c r="U7" s="15">
        <f>B24</f>
        <v>0.1825</v>
      </c>
    </row>
    <row r="8" spans="1:21" ht="17.25" customHeight="1">
      <c r="R8" s="4" t="s">
        <v>17</v>
      </c>
      <c r="S8" s="13" t="s">
        <v>18</v>
      </c>
      <c r="T8" s="14">
        <v>0.85</v>
      </c>
      <c r="U8" s="15">
        <f t="shared" ref="U8:U15" si="0">B25</f>
        <v>0.34499999999999997</v>
      </c>
    </row>
    <row r="9" spans="1:21" ht="18" customHeight="1">
      <c r="R9" s="4" t="s">
        <v>19</v>
      </c>
      <c r="S9" s="13" t="s">
        <v>20</v>
      </c>
      <c r="T9" s="14">
        <v>0.85</v>
      </c>
      <c r="U9" s="15">
        <f t="shared" si="0"/>
        <v>0.5</v>
      </c>
    </row>
    <row r="10" spans="1:21" ht="21.75" customHeight="1">
      <c r="R10" s="5" t="s">
        <v>21</v>
      </c>
      <c r="S10" s="13" t="s">
        <v>22</v>
      </c>
      <c r="T10" s="14">
        <v>0.85</v>
      </c>
      <c r="U10" s="15">
        <f t="shared" si="0"/>
        <v>0.41500000000000004</v>
      </c>
    </row>
    <row r="11" spans="1:21" ht="18" customHeight="1">
      <c r="R11" s="5" t="s">
        <v>23</v>
      </c>
      <c r="S11" s="13" t="s">
        <v>24</v>
      </c>
      <c r="T11" s="14">
        <v>0.85</v>
      </c>
      <c r="U11" s="15">
        <f t="shared" si="0"/>
        <v>0.41000000000000003</v>
      </c>
    </row>
    <row r="12" spans="1:21" ht="19.5" customHeight="1">
      <c r="R12" s="5" t="s">
        <v>25</v>
      </c>
      <c r="S12" s="13" t="s">
        <v>26</v>
      </c>
      <c r="T12" s="14">
        <v>0.85</v>
      </c>
      <c r="U12" s="15">
        <f t="shared" si="0"/>
        <v>0.255</v>
      </c>
    </row>
    <row r="13" spans="1:21" ht="18">
      <c r="R13" s="4" t="s">
        <v>27</v>
      </c>
      <c r="S13" s="13" t="s">
        <v>24</v>
      </c>
      <c r="T13" s="14">
        <v>0.85</v>
      </c>
      <c r="U13" s="15">
        <f t="shared" si="0"/>
        <v>0.33999999999999997</v>
      </c>
    </row>
    <row r="14" spans="1:21" ht="17.25" customHeight="1">
      <c r="R14" s="4" t="s">
        <v>29</v>
      </c>
      <c r="S14" s="13" t="s">
        <v>32</v>
      </c>
      <c r="T14" s="14">
        <v>0.85</v>
      </c>
      <c r="U14" s="15">
        <f t="shared" si="0"/>
        <v>0.2225</v>
      </c>
    </row>
    <row r="15" spans="1:21" ht="18">
      <c r="R15" s="16" t="s">
        <v>31</v>
      </c>
      <c r="S15" s="13" t="s">
        <v>30</v>
      </c>
      <c r="T15" s="14">
        <v>0.85</v>
      </c>
      <c r="U15" s="15">
        <f t="shared" si="0"/>
        <v>0.5</v>
      </c>
    </row>
    <row r="16" spans="1:21" ht="15.6">
      <c r="R16" s="17"/>
      <c r="S16" s="18"/>
      <c r="T16" s="14"/>
      <c r="U16" s="19"/>
    </row>
    <row r="17" spans="1:21" ht="15.6">
      <c r="R17" s="17"/>
      <c r="S17" s="18"/>
      <c r="T17" s="14"/>
      <c r="U17" s="19"/>
    </row>
    <row r="18" spans="1:21" ht="15.6">
      <c r="R18" s="17"/>
      <c r="S18" s="18"/>
      <c r="T18" s="14"/>
      <c r="U18" s="19"/>
    </row>
    <row r="19" spans="1:21" ht="15.6">
      <c r="R19" s="20"/>
      <c r="S19" s="21"/>
      <c r="T19" s="14"/>
      <c r="U19" s="22"/>
    </row>
    <row r="20" spans="1:21" ht="15.6">
      <c r="A20" s="1"/>
      <c r="R20" s="589" t="s">
        <v>109</v>
      </c>
      <c r="S20" s="590"/>
      <c r="T20" s="23">
        <v>0.85</v>
      </c>
      <c r="U20" s="24">
        <f>AVERAGE(U7:U16)</f>
        <v>0.35222222222222221</v>
      </c>
    </row>
    <row r="21" spans="1:21">
      <c r="A21" s="1"/>
    </row>
    <row r="22" spans="1:21" ht="21">
      <c r="A22" s="591" t="s">
        <v>57</v>
      </c>
      <c r="B22" s="592"/>
      <c r="C22" s="592"/>
      <c r="D22" s="592"/>
      <c r="E22" s="592"/>
      <c r="F22" s="592"/>
      <c r="G22" s="593"/>
    </row>
    <row r="23" spans="1:21" ht="21">
      <c r="A23" s="2" t="s">
        <v>64</v>
      </c>
      <c r="B23" s="594" t="s">
        <v>132</v>
      </c>
      <c r="C23" s="595"/>
      <c r="D23" s="595"/>
      <c r="E23" s="595"/>
      <c r="F23" s="595"/>
      <c r="G23" s="596"/>
    </row>
    <row r="24" spans="1:21" ht="21">
      <c r="A24" s="3" t="s">
        <v>14</v>
      </c>
      <c r="B24" s="583">
        <f>+('Week 1'!Q7+'Week 2'!P7+'Week 3'!P7+'Week 4'!Q7)/4</f>
        <v>0.1825</v>
      </c>
      <c r="C24" s="583"/>
      <c r="D24" s="583"/>
      <c r="E24" s="583"/>
      <c r="F24" s="583"/>
      <c r="G24" s="584"/>
    </row>
    <row r="25" spans="1:21" ht="21">
      <c r="A25" s="4" t="s">
        <v>17</v>
      </c>
      <c r="B25" s="583">
        <f>+('Week 1'!Q8+'Week 2'!P8+'Week 3'!P8+'Week 4'!Q8)/4</f>
        <v>0.34499999999999997</v>
      </c>
      <c r="C25" s="583"/>
      <c r="D25" s="583"/>
      <c r="E25" s="583"/>
      <c r="F25" s="583"/>
      <c r="G25" s="584"/>
    </row>
    <row r="26" spans="1:21" ht="21">
      <c r="A26" s="4" t="s">
        <v>19</v>
      </c>
      <c r="B26" s="583">
        <f>+('Week 1'!Q9+'Week 2'!P9+'Week 3'!P9+'Week 4'!Q9)/4</f>
        <v>0.5</v>
      </c>
      <c r="C26" s="583"/>
      <c r="D26" s="583"/>
      <c r="E26" s="583"/>
      <c r="F26" s="583"/>
      <c r="G26" s="584"/>
    </row>
    <row r="27" spans="1:21" ht="21">
      <c r="A27" s="5" t="s">
        <v>21</v>
      </c>
      <c r="B27" s="583">
        <f>+('Week 1'!Q10+'Week 2'!P10+'Week 3'!P10+'Week 4'!Q10)/4</f>
        <v>0.41500000000000004</v>
      </c>
      <c r="C27" s="583"/>
      <c r="D27" s="583"/>
      <c r="E27" s="583"/>
      <c r="F27" s="583"/>
      <c r="G27" s="584"/>
    </row>
    <row r="28" spans="1:21" ht="21">
      <c r="A28" s="5" t="s">
        <v>23</v>
      </c>
      <c r="B28" s="583">
        <f>+('Week 1'!Q11+'Week 2'!P11+'Week 3'!P11+'Week 4'!Q11)/4</f>
        <v>0.41000000000000003</v>
      </c>
      <c r="C28" s="583"/>
      <c r="D28" s="583"/>
      <c r="E28" s="583"/>
      <c r="F28" s="583"/>
      <c r="G28" s="584"/>
    </row>
    <row r="29" spans="1:21" ht="21">
      <c r="A29" s="5" t="s">
        <v>25</v>
      </c>
      <c r="B29" s="583">
        <f>+('Week 1'!Q12+'Week 2'!P12+'Week 3'!P12+'Week 4'!Q12)/4</f>
        <v>0.255</v>
      </c>
      <c r="C29" s="583"/>
      <c r="D29" s="583"/>
      <c r="E29" s="583"/>
      <c r="F29" s="583"/>
      <c r="G29" s="584"/>
    </row>
    <row r="30" spans="1:21" ht="21">
      <c r="A30" s="4" t="s">
        <v>27</v>
      </c>
      <c r="B30" s="583">
        <f>+('Week 1'!Q13+'Week 2'!P13+'Week 3'!P13+'Week 4'!Q13)/4</f>
        <v>0.33999999999999997</v>
      </c>
      <c r="C30" s="583"/>
      <c r="D30" s="583"/>
      <c r="E30" s="583"/>
      <c r="F30" s="583"/>
      <c r="G30" s="584"/>
    </row>
    <row r="31" spans="1:21" ht="21">
      <c r="A31" s="4" t="s">
        <v>29</v>
      </c>
      <c r="B31" s="583">
        <f>+('Week 1'!Q14+'Week 2'!P14+'Week 3'!P14+'Week 4'!Q14)/4</f>
        <v>0.2225</v>
      </c>
      <c r="C31" s="583"/>
      <c r="D31" s="583"/>
      <c r="E31" s="583"/>
      <c r="F31" s="583"/>
      <c r="G31" s="584"/>
    </row>
    <row r="32" spans="1:21" ht="21">
      <c r="A32" s="6" t="s">
        <v>31</v>
      </c>
      <c r="B32" s="583">
        <f>+('Week 1'!Q15+'Week 2'!P15+'Week 3'!P15+'Week 4'!Q15)/4</f>
        <v>0.5</v>
      </c>
      <c r="C32" s="583"/>
      <c r="D32" s="583"/>
      <c r="E32" s="583"/>
      <c r="F32" s="583"/>
      <c r="G32" s="584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14">
    <mergeCell ref="B30:G30"/>
    <mergeCell ref="B31:G31"/>
    <mergeCell ref="B32:G32"/>
    <mergeCell ref="A1:U3"/>
    <mergeCell ref="B25:G25"/>
    <mergeCell ref="B26:G26"/>
    <mergeCell ref="B27:G27"/>
    <mergeCell ref="B28:G28"/>
    <mergeCell ref="B29:G29"/>
    <mergeCell ref="R5:U5"/>
    <mergeCell ref="R20:S20"/>
    <mergeCell ref="A22:G22"/>
    <mergeCell ref="B23:G23"/>
    <mergeCell ref="B24:G24"/>
  </mergeCells>
  <pageMargins left="0.196527777777778" right="0.196527777777778" top="0.196527777777778" bottom="0.196527777777778" header="0" footer="0"/>
  <pageSetup paperSize="9" scale="8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1"/>
  <sheetViews>
    <sheetView view="pageBreakPreview" zoomScale="50" zoomScaleNormal="50" workbookViewId="0">
      <selection activeCell="C2" sqref="C2"/>
    </sheetView>
  </sheetViews>
  <sheetFormatPr defaultColWidth="9.109375" defaultRowHeight="14.4"/>
  <cols>
    <col min="1" max="1" width="9.33203125" style="213" customWidth="1"/>
    <col min="2" max="2" width="22.6640625" style="213" customWidth="1"/>
    <col min="3" max="3" width="29.33203125" style="213" customWidth="1"/>
    <col min="4" max="4" width="27.33203125" style="213" customWidth="1"/>
    <col min="5" max="5" width="27.5546875" style="213" customWidth="1"/>
    <col min="6" max="6" width="30.33203125" style="213" customWidth="1"/>
    <col min="7" max="7" width="24" style="213" customWidth="1"/>
    <col min="8" max="8" width="28.33203125" style="213" customWidth="1"/>
    <col min="9" max="9" width="30.6640625" style="213" customWidth="1"/>
    <col min="10" max="10" width="34.109375" style="213" customWidth="1"/>
    <col min="11" max="11" width="31.33203125" style="213" customWidth="1"/>
    <col min="12" max="12" width="32.5546875" style="213" customWidth="1"/>
    <col min="13" max="13" width="25.5546875" style="213" customWidth="1"/>
    <col min="14" max="14" width="28.44140625" style="213" customWidth="1"/>
    <col min="15" max="15" width="24" style="213" customWidth="1"/>
    <col min="16" max="16" width="34.5546875" style="213" customWidth="1"/>
    <col min="17" max="17" width="36.5546875" style="213" customWidth="1"/>
    <col min="18" max="18" width="11.109375" style="213" customWidth="1"/>
    <col min="19" max="16384" width="9.109375" style="213"/>
  </cols>
  <sheetData>
    <row r="1" spans="1:18" s="211" customFormat="1" ht="39" customHeight="1">
      <c r="A1" s="213"/>
      <c r="C1" s="213"/>
      <c r="E1" s="439" t="s">
        <v>0</v>
      </c>
      <c r="F1" s="439"/>
      <c r="G1" s="439"/>
      <c r="H1" s="439"/>
      <c r="I1" s="439"/>
      <c r="J1" s="439"/>
    </row>
    <row r="2" spans="1:18" s="211" customFormat="1">
      <c r="B2" s="213"/>
    </row>
    <row r="3" spans="1:18" s="211" customFormat="1" ht="31.5" customHeight="1">
      <c r="E3" s="440" t="s">
        <v>91</v>
      </c>
      <c r="F3" s="440"/>
      <c r="G3" s="440"/>
      <c r="P3" s="287" t="s">
        <v>2</v>
      </c>
    </row>
    <row r="4" spans="1:18" s="211" customFormat="1"/>
    <row r="5" spans="1:18" ht="31.2">
      <c r="A5" s="211"/>
      <c r="B5" s="211"/>
      <c r="C5" s="211"/>
      <c r="D5" s="211"/>
      <c r="E5" s="441" t="s">
        <v>3</v>
      </c>
      <c r="F5" s="442"/>
      <c r="G5" s="441" t="s">
        <v>4</v>
      </c>
      <c r="H5" s="442"/>
      <c r="I5" s="441" t="s">
        <v>5</v>
      </c>
      <c r="J5" s="442"/>
      <c r="K5" s="441" t="s">
        <v>6</v>
      </c>
      <c r="L5" s="442"/>
      <c r="M5" s="441" t="s">
        <v>7</v>
      </c>
      <c r="N5" s="442"/>
      <c r="O5" s="441" t="s">
        <v>8</v>
      </c>
      <c r="P5" s="442"/>
    </row>
    <row r="6" spans="1:18" ht="25.8">
      <c r="A6" s="211"/>
      <c r="B6" s="214" t="s">
        <v>9</v>
      </c>
      <c r="C6" s="215" t="s">
        <v>10</v>
      </c>
      <c r="D6" s="216" t="s">
        <v>11</v>
      </c>
      <c r="E6" s="215" t="s">
        <v>12</v>
      </c>
      <c r="F6" s="215" t="s">
        <v>13</v>
      </c>
      <c r="G6" s="215" t="s">
        <v>12</v>
      </c>
      <c r="H6" s="436" t="s">
        <v>13</v>
      </c>
      <c r="I6" s="215" t="s">
        <v>12</v>
      </c>
      <c r="J6" s="215" t="s">
        <v>13</v>
      </c>
      <c r="K6" s="215" t="s">
        <v>12</v>
      </c>
      <c r="L6" s="215" t="s">
        <v>13</v>
      </c>
      <c r="M6" s="215" t="s">
        <v>12</v>
      </c>
      <c r="N6" s="215" t="s">
        <v>13</v>
      </c>
      <c r="O6" s="215" t="s">
        <v>12</v>
      </c>
      <c r="P6" s="215" t="s">
        <v>13</v>
      </c>
    </row>
    <row r="7" spans="1:18" ht="25.8">
      <c r="A7" s="211"/>
      <c r="B7" s="217" t="s">
        <v>14</v>
      </c>
      <c r="C7" s="218" t="s">
        <v>15</v>
      </c>
      <c r="D7" s="219" t="s">
        <v>16</v>
      </c>
      <c r="E7" s="220">
        <v>0.98</v>
      </c>
      <c r="F7" s="221">
        <f t="shared" ref="F7:F16" si="0">D20/C20</f>
        <v>1</v>
      </c>
      <c r="G7" s="222">
        <v>0.98</v>
      </c>
      <c r="H7" s="221">
        <f t="shared" ref="H7:H15" si="1">E33/C33</f>
        <v>1</v>
      </c>
      <c r="I7" s="220">
        <v>0.98</v>
      </c>
      <c r="J7" s="293">
        <f t="shared" ref="J7:J10" si="2">IF(C46&gt;0,(1-D46/C46),0)</f>
        <v>0.97959183673469385</v>
      </c>
      <c r="K7" s="220">
        <v>1</v>
      </c>
      <c r="L7" s="288">
        <f t="shared" ref="L7:L11" si="3">E59/C59</f>
        <v>1</v>
      </c>
      <c r="M7" s="371">
        <v>0</v>
      </c>
      <c r="N7" s="372">
        <f t="shared" ref="N7:N16" si="4">L33</f>
        <v>0</v>
      </c>
      <c r="O7" s="220">
        <v>0.85</v>
      </c>
      <c r="P7" s="291">
        <v>0.35</v>
      </c>
      <c r="Q7" s="406"/>
      <c r="R7" s="407"/>
    </row>
    <row r="8" spans="1:18" ht="25.8">
      <c r="A8" s="211"/>
      <c r="B8" s="223" t="s">
        <v>17</v>
      </c>
      <c r="C8" s="224" t="s">
        <v>18</v>
      </c>
      <c r="D8" s="225" t="s">
        <v>16</v>
      </c>
      <c r="E8" s="220">
        <v>0.98</v>
      </c>
      <c r="F8" s="221">
        <f t="shared" si="0"/>
        <v>1</v>
      </c>
      <c r="G8" s="220">
        <v>0.98</v>
      </c>
      <c r="H8" s="221">
        <f t="shared" si="1"/>
        <v>1</v>
      </c>
      <c r="I8" s="220">
        <v>0.98</v>
      </c>
      <c r="J8" s="221">
        <v>1</v>
      </c>
      <c r="K8" s="220">
        <v>1</v>
      </c>
      <c r="L8" s="288">
        <f t="shared" si="3"/>
        <v>1</v>
      </c>
      <c r="M8" s="371">
        <v>0</v>
      </c>
      <c r="N8" s="373">
        <f t="shared" si="4"/>
        <v>2</v>
      </c>
      <c r="O8" s="220">
        <v>0.85</v>
      </c>
      <c r="P8" s="291">
        <v>0.8</v>
      </c>
      <c r="Q8" s="406"/>
      <c r="R8" s="407"/>
    </row>
    <row r="9" spans="1:18" ht="25.8">
      <c r="A9" s="211"/>
      <c r="B9" s="226" t="s">
        <v>19</v>
      </c>
      <c r="C9" s="224" t="s">
        <v>20</v>
      </c>
      <c r="D9" s="225" t="s">
        <v>16</v>
      </c>
      <c r="E9" s="220">
        <v>0.98</v>
      </c>
      <c r="F9" s="221">
        <f t="shared" si="0"/>
        <v>1</v>
      </c>
      <c r="G9" s="220">
        <v>0.98</v>
      </c>
      <c r="H9" s="221">
        <f t="shared" si="1"/>
        <v>1</v>
      </c>
      <c r="I9" s="220">
        <v>0.98</v>
      </c>
      <c r="J9" s="221">
        <f t="shared" si="2"/>
        <v>1</v>
      </c>
      <c r="K9" s="220">
        <v>1</v>
      </c>
      <c r="L9" s="288">
        <f t="shared" si="3"/>
        <v>1</v>
      </c>
      <c r="M9" s="371">
        <v>0</v>
      </c>
      <c r="N9" s="372">
        <f t="shared" si="4"/>
        <v>0</v>
      </c>
      <c r="O9" s="220">
        <v>0.85</v>
      </c>
      <c r="P9" s="292">
        <v>1</v>
      </c>
      <c r="Q9" s="406"/>
      <c r="R9" s="407"/>
    </row>
    <row r="10" spans="1:18" ht="25.8">
      <c r="A10" s="211"/>
      <c r="B10" s="227" t="s">
        <v>21</v>
      </c>
      <c r="C10" s="228" t="s">
        <v>22</v>
      </c>
      <c r="D10" s="229" t="s">
        <v>16</v>
      </c>
      <c r="E10" s="220">
        <v>0.98</v>
      </c>
      <c r="F10" s="293">
        <f t="shared" si="0"/>
        <v>0.75</v>
      </c>
      <c r="G10" s="220">
        <v>0.98</v>
      </c>
      <c r="H10" s="221">
        <f t="shared" si="1"/>
        <v>1</v>
      </c>
      <c r="I10" s="220">
        <v>0.98</v>
      </c>
      <c r="J10" s="221">
        <f t="shared" si="2"/>
        <v>0.99945652173913047</v>
      </c>
      <c r="K10" s="220">
        <v>1</v>
      </c>
      <c r="L10" s="288">
        <f t="shared" si="3"/>
        <v>1</v>
      </c>
      <c r="M10" s="371">
        <v>0</v>
      </c>
      <c r="N10" s="373">
        <f t="shared" si="4"/>
        <v>4</v>
      </c>
      <c r="O10" s="220">
        <v>0.85</v>
      </c>
      <c r="P10" s="292">
        <v>0.88</v>
      </c>
      <c r="Q10" s="406"/>
      <c r="R10" s="408"/>
    </row>
    <row r="11" spans="1:18" ht="25.8">
      <c r="A11" s="211"/>
      <c r="B11" s="227" t="s">
        <v>23</v>
      </c>
      <c r="C11" s="228" t="s">
        <v>24</v>
      </c>
      <c r="D11" s="229" t="s">
        <v>16</v>
      </c>
      <c r="E11" s="220">
        <v>0.98</v>
      </c>
      <c r="F11" s="293">
        <f t="shared" si="0"/>
        <v>0.75</v>
      </c>
      <c r="G11" s="220">
        <v>0.98</v>
      </c>
      <c r="H11" s="221">
        <f t="shared" si="1"/>
        <v>1</v>
      </c>
      <c r="I11" s="220">
        <v>0.98</v>
      </c>
      <c r="J11" s="221">
        <v>1</v>
      </c>
      <c r="K11" s="220">
        <v>1</v>
      </c>
      <c r="L11" s="288">
        <f t="shared" si="3"/>
        <v>1</v>
      </c>
      <c r="M11" s="371">
        <v>0</v>
      </c>
      <c r="N11" s="372">
        <f t="shared" si="4"/>
        <v>0</v>
      </c>
      <c r="O11" s="220">
        <v>0.85</v>
      </c>
      <c r="P11" s="292">
        <v>0.9</v>
      </c>
      <c r="Q11" s="406"/>
      <c r="R11" s="408"/>
    </row>
    <row r="12" spans="1:18" ht="25.8">
      <c r="A12" s="211"/>
      <c r="B12" s="227" t="s">
        <v>25</v>
      </c>
      <c r="C12" s="230" t="s">
        <v>26</v>
      </c>
      <c r="D12" s="229" t="s">
        <v>16</v>
      </c>
      <c r="E12" s="220">
        <v>0.98</v>
      </c>
      <c r="F12" s="293">
        <f t="shared" si="0"/>
        <v>0.75</v>
      </c>
      <c r="G12" s="220">
        <v>0.98</v>
      </c>
      <c r="H12" s="221">
        <f t="shared" si="1"/>
        <v>1</v>
      </c>
      <c r="I12" s="220">
        <v>0.98</v>
      </c>
      <c r="J12" s="221">
        <f t="shared" ref="J12:J14" si="5">IF(C51&gt;0,(1-D51/C51),0)</f>
        <v>0.99825327510917028</v>
      </c>
      <c r="K12" s="220">
        <v>1</v>
      </c>
      <c r="L12" s="288">
        <f>E65/C65</f>
        <v>1</v>
      </c>
      <c r="M12" s="371">
        <v>0</v>
      </c>
      <c r="N12" s="373">
        <f t="shared" si="4"/>
        <v>1</v>
      </c>
      <c r="O12" s="220">
        <v>0.85</v>
      </c>
      <c r="P12" s="291">
        <v>0.56000000000000005</v>
      </c>
      <c r="Q12" s="406"/>
      <c r="R12" s="408"/>
    </row>
    <row r="13" spans="1:18" ht="25.8">
      <c r="A13" s="211"/>
      <c r="B13" s="227" t="s">
        <v>27</v>
      </c>
      <c r="C13" s="231" t="s">
        <v>28</v>
      </c>
      <c r="D13" s="229" t="s">
        <v>16</v>
      </c>
      <c r="E13" s="220">
        <v>0.98</v>
      </c>
      <c r="F13" s="293">
        <f t="shared" si="0"/>
        <v>0.75</v>
      </c>
      <c r="G13" s="220">
        <v>0.98</v>
      </c>
      <c r="H13" s="221">
        <f t="shared" si="1"/>
        <v>1</v>
      </c>
      <c r="I13" s="220">
        <v>0.98</v>
      </c>
      <c r="J13" s="221">
        <f t="shared" si="5"/>
        <v>0.99925317401045555</v>
      </c>
      <c r="K13" s="220">
        <v>1</v>
      </c>
      <c r="L13" s="288">
        <f>E66/C66</f>
        <v>1</v>
      </c>
      <c r="M13" s="371">
        <v>0</v>
      </c>
      <c r="N13" s="372">
        <f t="shared" si="4"/>
        <v>0</v>
      </c>
      <c r="O13" s="220">
        <v>0.85</v>
      </c>
      <c r="P13" s="291">
        <v>0.54</v>
      </c>
      <c r="Q13" s="406"/>
      <c r="R13" s="408"/>
    </row>
    <row r="14" spans="1:18" ht="25.8">
      <c r="A14" s="211"/>
      <c r="B14" s="223" t="s">
        <v>29</v>
      </c>
      <c r="C14" s="232" t="s">
        <v>30</v>
      </c>
      <c r="D14" s="225" t="s">
        <v>16</v>
      </c>
      <c r="E14" s="220">
        <v>0.98</v>
      </c>
      <c r="F14" s="221">
        <f t="shared" si="0"/>
        <v>1</v>
      </c>
      <c r="G14" s="220">
        <v>0.98</v>
      </c>
      <c r="H14" s="221">
        <f t="shared" si="1"/>
        <v>1</v>
      </c>
      <c r="I14" s="220">
        <v>0.98</v>
      </c>
      <c r="J14" s="221">
        <f t="shared" si="5"/>
        <v>0.96236162361623612</v>
      </c>
      <c r="K14" s="220">
        <v>1</v>
      </c>
      <c r="L14" s="288">
        <f>E66/C66</f>
        <v>1</v>
      </c>
      <c r="M14" s="371">
        <v>0</v>
      </c>
      <c r="N14" s="372">
        <f t="shared" si="4"/>
        <v>0</v>
      </c>
      <c r="O14" s="220">
        <v>0.85</v>
      </c>
      <c r="P14" s="291">
        <v>0.4</v>
      </c>
      <c r="Q14" s="406"/>
      <c r="R14" s="407"/>
    </row>
    <row r="15" spans="1:18" ht="25.8">
      <c r="A15" s="211"/>
      <c r="B15" s="233" t="s">
        <v>31</v>
      </c>
      <c r="C15" s="234" t="s">
        <v>32</v>
      </c>
      <c r="D15" s="235" t="s">
        <v>16</v>
      </c>
      <c r="E15" s="236">
        <v>0.98</v>
      </c>
      <c r="F15" s="221">
        <f t="shared" si="0"/>
        <v>1</v>
      </c>
      <c r="G15" s="236">
        <v>0.98</v>
      </c>
      <c r="H15" s="221">
        <f t="shared" si="1"/>
        <v>1</v>
      </c>
      <c r="I15" s="220">
        <v>0.98</v>
      </c>
      <c r="J15" s="221">
        <v>1</v>
      </c>
      <c r="K15" s="236">
        <v>1</v>
      </c>
      <c r="L15" s="296">
        <f>E66/C66</f>
        <v>1</v>
      </c>
      <c r="M15" s="374">
        <v>0</v>
      </c>
      <c r="N15" s="372">
        <f t="shared" si="4"/>
        <v>0</v>
      </c>
      <c r="O15" s="236">
        <v>0.85</v>
      </c>
      <c r="P15" s="292">
        <v>1</v>
      </c>
      <c r="Q15" s="406"/>
      <c r="R15" s="407"/>
    </row>
    <row r="16" spans="1:18" ht="25.8">
      <c r="A16" s="211"/>
      <c r="B16" s="233" t="s">
        <v>33</v>
      </c>
      <c r="C16" s="234" t="s">
        <v>33</v>
      </c>
      <c r="D16" s="237" t="s">
        <v>16</v>
      </c>
      <c r="E16" s="238">
        <v>0.98</v>
      </c>
      <c r="F16" s="293">
        <f t="shared" si="0"/>
        <v>0.88888888888888884</v>
      </c>
      <c r="G16" s="238">
        <v>0.98</v>
      </c>
      <c r="H16" s="221">
        <v>1</v>
      </c>
      <c r="I16" s="220">
        <v>0.98</v>
      </c>
      <c r="J16" s="221">
        <v>0.99639999999999995</v>
      </c>
      <c r="K16" s="238">
        <v>1</v>
      </c>
      <c r="L16" s="298">
        <f>AVERAGE(L7:L15)</f>
        <v>1</v>
      </c>
      <c r="M16" s="375">
        <v>0</v>
      </c>
      <c r="N16" s="373">
        <f t="shared" si="4"/>
        <v>7</v>
      </c>
      <c r="O16" s="238">
        <v>0.85</v>
      </c>
      <c r="P16" s="300">
        <v>0.71</v>
      </c>
      <c r="Q16" s="409"/>
      <c r="R16" s="410"/>
    </row>
    <row r="17" spans="2:17" s="211" customFormat="1">
      <c r="B17" s="239"/>
      <c r="P17" s="301"/>
      <c r="Q17" s="213"/>
    </row>
    <row r="18" spans="2:17" s="211" customFormat="1" ht="25.8">
      <c r="B18" s="443" t="s">
        <v>3</v>
      </c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444"/>
      <c r="N18" s="444"/>
      <c r="O18" s="444"/>
      <c r="P18" s="445"/>
    </row>
    <row r="19" spans="2:17" s="211" customFormat="1" ht="21">
      <c r="B19" s="240" t="s">
        <v>34</v>
      </c>
      <c r="C19" s="241" t="s">
        <v>35</v>
      </c>
      <c r="D19" s="241" t="s">
        <v>36</v>
      </c>
      <c r="E19" s="241" t="s">
        <v>37</v>
      </c>
      <c r="F19" s="241" t="s">
        <v>38</v>
      </c>
      <c r="G19" s="241" t="s">
        <v>39</v>
      </c>
      <c r="H19" s="241" t="s">
        <v>40</v>
      </c>
      <c r="I19" s="241" t="s">
        <v>41</v>
      </c>
      <c r="J19" s="241" t="s">
        <v>42</v>
      </c>
      <c r="K19" s="241" t="s">
        <v>43</v>
      </c>
      <c r="L19" s="241" t="s">
        <v>44</v>
      </c>
      <c r="M19" s="241" t="s">
        <v>45</v>
      </c>
      <c r="N19" s="446" t="s">
        <v>46</v>
      </c>
      <c r="O19" s="447"/>
      <c r="P19" s="448"/>
    </row>
    <row r="20" spans="2:17" s="211" customFormat="1" ht="21">
      <c r="B20" s="242" t="s">
        <v>47</v>
      </c>
      <c r="C20" s="437">
        <v>4</v>
      </c>
      <c r="D20" s="437">
        <v>4</v>
      </c>
      <c r="E20" s="93"/>
      <c r="F20" s="93"/>
      <c r="G20" s="93"/>
      <c r="H20" s="93"/>
      <c r="I20" s="93"/>
      <c r="J20" s="93"/>
      <c r="K20" s="247"/>
      <c r="L20" s="245"/>
      <c r="M20" s="93"/>
      <c r="N20" s="449"/>
      <c r="O20" s="450"/>
      <c r="P20" s="451"/>
    </row>
    <row r="21" spans="2:17" s="212" customFormat="1" ht="21">
      <c r="B21" s="246" t="s">
        <v>48</v>
      </c>
      <c r="C21" s="437">
        <v>4</v>
      </c>
      <c r="D21" s="437">
        <v>4</v>
      </c>
      <c r="E21" s="353"/>
      <c r="F21" s="353"/>
      <c r="G21" s="353"/>
      <c r="H21" s="353"/>
      <c r="I21" s="247"/>
      <c r="J21" s="353"/>
      <c r="K21" s="247"/>
      <c r="L21" s="247"/>
      <c r="M21" s="353"/>
      <c r="N21" s="452"/>
      <c r="O21" s="453"/>
      <c r="P21" s="512"/>
    </row>
    <row r="22" spans="2:17" s="212" customFormat="1" ht="21">
      <c r="B22" s="246" t="s">
        <v>49</v>
      </c>
      <c r="C22" s="437">
        <v>4</v>
      </c>
      <c r="D22" s="437">
        <v>4</v>
      </c>
      <c r="E22" s="353"/>
      <c r="F22" s="353"/>
      <c r="G22" s="353"/>
      <c r="H22" s="353"/>
      <c r="I22" s="353"/>
      <c r="J22" s="353"/>
      <c r="K22" s="247"/>
      <c r="L22" s="247"/>
      <c r="M22" s="376"/>
      <c r="N22" s="125"/>
      <c r="O22" s="126"/>
      <c r="P22" s="377"/>
    </row>
    <row r="23" spans="2:17" s="211" customFormat="1" ht="22.5" customHeight="1">
      <c r="B23" s="242" t="s">
        <v>50</v>
      </c>
      <c r="C23" s="437">
        <v>4</v>
      </c>
      <c r="D23" s="437">
        <v>3</v>
      </c>
      <c r="E23" s="93"/>
      <c r="F23" s="93"/>
      <c r="G23" s="93"/>
      <c r="H23" s="93"/>
      <c r="I23" s="93"/>
      <c r="J23" s="93"/>
      <c r="K23" s="247"/>
      <c r="L23" s="245">
        <v>1</v>
      </c>
      <c r="M23" s="284"/>
      <c r="N23" s="449"/>
      <c r="O23" s="450"/>
      <c r="P23" s="451"/>
      <c r="Q23" s="211">
        <v>21</v>
      </c>
    </row>
    <row r="24" spans="2:17" s="211" customFormat="1" ht="21" customHeight="1">
      <c r="B24" s="242" t="s">
        <v>51</v>
      </c>
      <c r="C24" s="437">
        <v>4</v>
      </c>
      <c r="D24" s="437">
        <v>3</v>
      </c>
      <c r="E24" s="93"/>
      <c r="F24" s="93"/>
      <c r="G24" s="93"/>
      <c r="H24" s="93"/>
      <c r="I24" s="93"/>
      <c r="J24" s="93"/>
      <c r="K24" s="247"/>
      <c r="L24" s="245">
        <v>1</v>
      </c>
      <c r="M24" s="284"/>
      <c r="N24" s="449"/>
      <c r="O24" s="450"/>
      <c r="P24" s="451"/>
    </row>
    <row r="25" spans="2:17" s="211" customFormat="1" ht="21" customHeight="1">
      <c r="B25" s="242" t="s">
        <v>52</v>
      </c>
      <c r="C25" s="437">
        <v>4</v>
      </c>
      <c r="D25" s="437">
        <v>3</v>
      </c>
      <c r="E25" s="93"/>
      <c r="F25" s="93"/>
      <c r="G25" s="93"/>
      <c r="H25" s="93"/>
      <c r="I25" s="93"/>
      <c r="J25" s="93"/>
      <c r="K25" s="247"/>
      <c r="L25" s="245">
        <v>1</v>
      </c>
      <c r="M25" s="284"/>
      <c r="N25" s="449"/>
      <c r="O25" s="450"/>
      <c r="P25" s="451"/>
    </row>
    <row r="26" spans="2:17" s="211" customFormat="1" ht="21" customHeight="1">
      <c r="B26" s="242" t="s">
        <v>53</v>
      </c>
      <c r="C26" s="437">
        <v>4</v>
      </c>
      <c r="D26" s="437">
        <v>3</v>
      </c>
      <c r="E26" s="93"/>
      <c r="F26" s="93"/>
      <c r="G26" s="93"/>
      <c r="H26" s="93"/>
      <c r="I26" s="93"/>
      <c r="J26" s="93"/>
      <c r="K26" s="247"/>
      <c r="L26" s="245">
        <v>1</v>
      </c>
      <c r="M26" s="284"/>
      <c r="N26" s="449"/>
      <c r="O26" s="450"/>
      <c r="P26" s="451"/>
    </row>
    <row r="27" spans="2:17" s="211" customFormat="1" ht="21">
      <c r="B27" s="242" t="s">
        <v>54</v>
      </c>
      <c r="C27" s="437">
        <v>4</v>
      </c>
      <c r="D27" s="437">
        <v>4</v>
      </c>
      <c r="E27" s="93"/>
      <c r="F27" s="93"/>
      <c r="G27" s="93"/>
      <c r="H27" s="93"/>
      <c r="I27" s="93"/>
      <c r="J27" s="93"/>
      <c r="K27" s="247"/>
      <c r="L27" s="245"/>
      <c r="M27" s="93"/>
      <c r="N27" s="458"/>
      <c r="O27" s="459"/>
      <c r="P27" s="460"/>
    </row>
    <row r="28" spans="2:17" s="211" customFormat="1" ht="21">
      <c r="B28" s="249" t="s">
        <v>55</v>
      </c>
      <c r="C28" s="437">
        <v>4</v>
      </c>
      <c r="D28" s="437">
        <v>4</v>
      </c>
      <c r="E28" s="354"/>
      <c r="F28" s="354"/>
      <c r="G28" s="354"/>
      <c r="H28" s="354"/>
      <c r="I28" s="354"/>
      <c r="J28" s="354"/>
      <c r="K28" s="247"/>
      <c r="L28" s="335"/>
      <c r="M28" s="252"/>
      <c r="N28" s="461"/>
      <c r="O28" s="462"/>
      <c r="P28" s="463"/>
    </row>
    <row r="29" spans="2:17" s="211" customFormat="1" ht="21">
      <c r="B29" s="136" t="s">
        <v>33</v>
      </c>
      <c r="C29" s="438">
        <f>SUM(C20:C28)</f>
        <v>36</v>
      </c>
      <c r="D29" s="438">
        <f>SUM(D20:D28)</f>
        <v>32</v>
      </c>
      <c r="E29" s="357">
        <f t="shared" ref="E29:J29" si="6">SUM(E20:E28)</f>
        <v>0</v>
      </c>
      <c r="F29" s="357">
        <f t="shared" si="6"/>
        <v>0</v>
      </c>
      <c r="G29" s="357">
        <f t="shared" si="6"/>
        <v>0</v>
      </c>
      <c r="H29" s="357">
        <f t="shared" si="6"/>
        <v>0</v>
      </c>
      <c r="I29" s="357">
        <f t="shared" si="6"/>
        <v>0</v>
      </c>
      <c r="J29" s="357">
        <f t="shared" si="6"/>
        <v>0</v>
      </c>
      <c r="K29" s="378">
        <v>0</v>
      </c>
      <c r="L29" s="337">
        <v>4</v>
      </c>
      <c r="M29" s="356">
        <v>0</v>
      </c>
      <c r="N29" s="464"/>
      <c r="O29" s="465"/>
      <c r="P29" s="466"/>
    </row>
    <row r="30" spans="2:17" s="211" customFormat="1" ht="21">
      <c r="B30" s="258"/>
      <c r="C30" s="259"/>
      <c r="D30" s="260"/>
      <c r="E30" s="259"/>
      <c r="F30" s="259"/>
      <c r="G30" s="259"/>
      <c r="H30" s="258"/>
      <c r="I30" s="258"/>
      <c r="J30" s="258"/>
      <c r="K30" s="259"/>
      <c r="L30" s="308"/>
      <c r="M30" s="259"/>
      <c r="N30" s="258"/>
      <c r="O30" s="258"/>
      <c r="P30" s="258"/>
    </row>
    <row r="31" spans="2:17" s="211" customFormat="1" ht="25.8">
      <c r="B31" s="467" t="s">
        <v>4</v>
      </c>
      <c r="C31" s="468"/>
      <c r="D31" s="468"/>
      <c r="E31" s="468"/>
      <c r="F31" s="468"/>
      <c r="G31" s="468"/>
      <c r="H31" s="469"/>
      <c r="I31" s="467" t="s">
        <v>56</v>
      </c>
      <c r="J31" s="468"/>
      <c r="K31" s="468"/>
      <c r="L31" s="469"/>
      <c r="M31" s="467" t="s">
        <v>57</v>
      </c>
      <c r="N31" s="468"/>
      <c r="O31" s="468"/>
      <c r="P31" s="469"/>
    </row>
    <row r="32" spans="2:17" s="211" customFormat="1" ht="21">
      <c r="B32" s="240" t="s">
        <v>34</v>
      </c>
      <c r="C32" s="241" t="s">
        <v>58</v>
      </c>
      <c r="D32" s="241" t="s">
        <v>59</v>
      </c>
      <c r="E32" s="261" t="s">
        <v>36</v>
      </c>
      <c r="F32" s="470" t="s">
        <v>46</v>
      </c>
      <c r="G32" s="471"/>
      <c r="H32" s="472"/>
      <c r="I32" s="312" t="s">
        <v>60</v>
      </c>
      <c r="J32" s="313" t="s">
        <v>61</v>
      </c>
      <c r="K32" s="314" t="s">
        <v>62</v>
      </c>
      <c r="L32" s="314" t="s">
        <v>63</v>
      </c>
      <c r="M32" s="379" t="s">
        <v>64</v>
      </c>
      <c r="N32" s="380" t="s">
        <v>65</v>
      </c>
      <c r="O32" s="381" t="s">
        <v>66</v>
      </c>
      <c r="P32" s="382" t="s">
        <v>67</v>
      </c>
    </row>
    <row r="33" spans="2:16" s="211" customFormat="1" ht="23.4">
      <c r="B33" s="242" t="s">
        <v>47</v>
      </c>
      <c r="C33" s="262">
        <v>42</v>
      </c>
      <c r="D33" s="263"/>
      <c r="E33" s="262">
        <v>42</v>
      </c>
      <c r="F33" s="473"/>
      <c r="G33" s="474"/>
      <c r="H33" s="475"/>
      <c r="I33" s="242" t="s">
        <v>47</v>
      </c>
      <c r="J33" s="383"/>
      <c r="K33" s="384"/>
      <c r="L33" s="384"/>
      <c r="M33" s="113" t="s">
        <v>47</v>
      </c>
      <c r="N33" s="385">
        <f>16*2*5</f>
        <v>160</v>
      </c>
      <c r="O33" s="386">
        <v>63</v>
      </c>
      <c r="P33" s="387">
        <f>N33*P7</f>
        <v>56</v>
      </c>
    </row>
    <row r="34" spans="2:16" s="211" customFormat="1" ht="40.5" customHeight="1">
      <c r="B34" s="246" t="s">
        <v>48</v>
      </c>
      <c r="C34" s="262">
        <v>33</v>
      </c>
      <c r="D34" s="263"/>
      <c r="E34" s="262">
        <v>33</v>
      </c>
      <c r="F34" s="476"/>
      <c r="G34" s="450"/>
      <c r="H34" s="451"/>
      <c r="I34" s="246" t="s">
        <v>48</v>
      </c>
      <c r="J34" s="383">
        <v>1</v>
      </c>
      <c r="K34" s="384">
        <v>1</v>
      </c>
      <c r="L34" s="388">
        <v>2</v>
      </c>
      <c r="M34" s="112" t="s">
        <v>48</v>
      </c>
      <c r="N34" s="385">
        <v>160</v>
      </c>
      <c r="O34" s="386">
        <v>100</v>
      </c>
      <c r="P34" s="387">
        <f t="shared" ref="P34:P41" si="7">N34*P8</f>
        <v>128</v>
      </c>
    </row>
    <row r="35" spans="2:16" s="211" customFormat="1" ht="23.4">
      <c r="B35" s="246" t="s">
        <v>49</v>
      </c>
      <c r="C35" s="262">
        <v>6</v>
      </c>
      <c r="D35" s="263"/>
      <c r="E35" s="262">
        <v>6</v>
      </c>
      <c r="F35" s="476"/>
      <c r="G35" s="450"/>
      <c r="H35" s="451"/>
      <c r="I35" s="246" t="s">
        <v>49</v>
      </c>
      <c r="J35" s="383"/>
      <c r="K35" s="384"/>
      <c r="L35" s="388"/>
      <c r="M35" s="112" t="s">
        <v>49</v>
      </c>
      <c r="N35" s="385">
        <v>160</v>
      </c>
      <c r="O35" s="386">
        <v>9</v>
      </c>
      <c r="P35" s="387">
        <f t="shared" si="7"/>
        <v>160</v>
      </c>
    </row>
    <row r="36" spans="2:16" s="211" customFormat="1" ht="23.4">
      <c r="B36" s="242" t="s">
        <v>50</v>
      </c>
      <c r="C36" s="262">
        <v>42</v>
      </c>
      <c r="D36" s="263"/>
      <c r="E36" s="262">
        <v>42</v>
      </c>
      <c r="F36" s="476"/>
      <c r="G36" s="450"/>
      <c r="H36" s="451"/>
      <c r="I36" s="242" t="s">
        <v>50</v>
      </c>
      <c r="J36" s="383">
        <v>4</v>
      </c>
      <c r="K36" s="384"/>
      <c r="L36" s="388">
        <v>4</v>
      </c>
      <c r="M36" s="113" t="s">
        <v>50</v>
      </c>
      <c r="N36" s="385">
        <f t="shared" ref="N36:N39" si="8">40*4</f>
        <v>160</v>
      </c>
      <c r="O36" s="386">
        <v>149</v>
      </c>
      <c r="P36" s="387">
        <f t="shared" si="7"/>
        <v>140.80000000000001</v>
      </c>
    </row>
    <row r="37" spans="2:16" s="211" customFormat="1" ht="23.4">
      <c r="B37" s="242" t="s">
        <v>51</v>
      </c>
      <c r="C37" s="262">
        <v>12</v>
      </c>
      <c r="D37" s="263"/>
      <c r="E37" s="262">
        <v>12</v>
      </c>
      <c r="F37" s="476"/>
      <c r="G37" s="450"/>
      <c r="H37" s="451"/>
      <c r="I37" s="242" t="s">
        <v>51</v>
      </c>
      <c r="J37" s="383"/>
      <c r="K37" s="319"/>
      <c r="L37" s="388"/>
      <c r="M37" s="113" t="s">
        <v>92</v>
      </c>
      <c r="N37" s="385">
        <f t="shared" si="8"/>
        <v>160</v>
      </c>
      <c r="O37" s="386">
        <v>117</v>
      </c>
      <c r="P37" s="387">
        <f t="shared" si="7"/>
        <v>144</v>
      </c>
    </row>
    <row r="38" spans="2:16" s="211" customFormat="1" ht="23.4">
      <c r="B38" s="242" t="s">
        <v>52</v>
      </c>
      <c r="C38" s="262">
        <v>15</v>
      </c>
      <c r="D38" s="263"/>
      <c r="E38" s="262">
        <v>15</v>
      </c>
      <c r="F38" s="476"/>
      <c r="G38" s="450"/>
      <c r="H38" s="451"/>
      <c r="I38" s="242" t="s">
        <v>52</v>
      </c>
      <c r="J38" s="383">
        <v>1</v>
      </c>
      <c r="K38" s="319"/>
      <c r="L38" s="388">
        <v>1</v>
      </c>
      <c r="M38" s="113" t="s">
        <v>52</v>
      </c>
      <c r="N38" s="385">
        <f t="shared" si="8"/>
        <v>160</v>
      </c>
      <c r="O38" s="386">
        <v>85</v>
      </c>
      <c r="P38" s="387">
        <f t="shared" si="7"/>
        <v>89.600000000000009</v>
      </c>
    </row>
    <row r="39" spans="2:16" s="211" customFormat="1" ht="23.4">
      <c r="B39" s="242" t="s">
        <v>53</v>
      </c>
      <c r="C39" s="262">
        <v>36</v>
      </c>
      <c r="D39" s="263"/>
      <c r="E39" s="262">
        <v>36</v>
      </c>
      <c r="F39" s="476"/>
      <c r="G39" s="450"/>
      <c r="H39" s="451"/>
      <c r="I39" s="242" t="s">
        <v>53</v>
      </c>
      <c r="J39" s="383"/>
      <c r="K39" s="319"/>
      <c r="L39" s="388"/>
      <c r="M39" s="113" t="s">
        <v>53</v>
      </c>
      <c r="N39" s="385">
        <f t="shared" si="8"/>
        <v>160</v>
      </c>
      <c r="O39" s="386">
        <v>80</v>
      </c>
      <c r="P39" s="387">
        <f t="shared" si="7"/>
        <v>86.4</v>
      </c>
    </row>
    <row r="40" spans="2:16" s="211" customFormat="1" ht="40.5" customHeight="1">
      <c r="B40" s="242" t="s">
        <v>54</v>
      </c>
      <c r="C40" s="262">
        <v>27</v>
      </c>
      <c r="D40" s="263"/>
      <c r="E40" s="262">
        <v>27</v>
      </c>
      <c r="F40" s="476"/>
      <c r="G40" s="450"/>
      <c r="H40" s="451"/>
      <c r="I40" s="242" t="s">
        <v>54</v>
      </c>
      <c r="J40" s="383"/>
      <c r="K40" s="319"/>
      <c r="L40" s="388"/>
      <c r="M40" s="113" t="s">
        <v>54</v>
      </c>
      <c r="N40" s="385">
        <f>5*48</f>
        <v>240</v>
      </c>
      <c r="O40" s="386">
        <v>87</v>
      </c>
      <c r="P40" s="387">
        <f t="shared" si="7"/>
        <v>96</v>
      </c>
    </row>
    <row r="41" spans="2:16" s="211" customFormat="1" ht="40.5" customHeight="1">
      <c r="B41" s="264" t="s">
        <v>55</v>
      </c>
      <c r="C41" s="265">
        <v>24</v>
      </c>
      <c r="D41" s="266"/>
      <c r="E41" s="265">
        <v>24</v>
      </c>
      <c r="F41" s="477"/>
      <c r="G41" s="462"/>
      <c r="H41" s="463"/>
      <c r="I41" s="264" t="s">
        <v>55</v>
      </c>
      <c r="J41" s="389"/>
      <c r="K41" s="324"/>
      <c r="L41" s="324"/>
      <c r="M41" s="326" t="s">
        <v>55</v>
      </c>
      <c r="N41" s="385">
        <f>5*48</f>
        <v>240</v>
      </c>
      <c r="O41" s="390">
        <v>20</v>
      </c>
      <c r="P41" s="426">
        <f t="shared" si="7"/>
        <v>240</v>
      </c>
    </row>
    <row r="42" spans="2:16" s="211" customFormat="1" ht="21.75" customHeight="1">
      <c r="B42" s="358" t="s">
        <v>33</v>
      </c>
      <c r="C42" s="267">
        <v>237</v>
      </c>
      <c r="D42" s="268"/>
      <c r="E42" s="267">
        <v>237</v>
      </c>
      <c r="F42" s="478"/>
      <c r="G42" s="479"/>
      <c r="H42" s="480"/>
      <c r="I42" s="136" t="s">
        <v>33</v>
      </c>
      <c r="J42" s="391" t="s">
        <v>27</v>
      </c>
      <c r="K42" s="391">
        <v>1</v>
      </c>
      <c r="L42" s="392">
        <v>7</v>
      </c>
      <c r="M42" s="253" t="s">
        <v>33</v>
      </c>
      <c r="N42" s="393">
        <f>SUM(N33:N41)</f>
        <v>1600</v>
      </c>
      <c r="O42" s="394">
        <v>710</v>
      </c>
      <c r="P42" s="428">
        <v>1211</v>
      </c>
    </row>
    <row r="43" spans="2:16" s="211" customFormat="1" ht="21">
      <c r="B43" s="259"/>
      <c r="I43" s="258"/>
      <c r="J43" s="258"/>
      <c r="K43" s="258"/>
      <c r="L43" s="258"/>
      <c r="M43" s="333"/>
      <c r="N43" s="258"/>
      <c r="O43" s="258"/>
      <c r="P43" s="258"/>
    </row>
    <row r="44" spans="2:16" s="211" customFormat="1" ht="25.8">
      <c r="B44" s="481" t="s">
        <v>70</v>
      </c>
      <c r="C44" s="482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2"/>
      <c r="P44" s="484"/>
    </row>
    <row r="45" spans="2:16" s="211" customFormat="1" ht="21">
      <c r="B45" s="359" t="s">
        <v>34</v>
      </c>
      <c r="C45" s="237" t="s">
        <v>71</v>
      </c>
      <c r="D45" s="360" t="s">
        <v>72</v>
      </c>
      <c r="E45" s="241" t="s">
        <v>73</v>
      </c>
      <c r="F45" s="241" t="s">
        <v>74</v>
      </c>
      <c r="G45" s="241" t="s">
        <v>75</v>
      </c>
      <c r="H45" s="241" t="s">
        <v>77</v>
      </c>
      <c r="I45" s="241" t="s">
        <v>78</v>
      </c>
      <c r="J45" s="241" t="s">
        <v>79</v>
      </c>
      <c r="K45" s="241" t="s">
        <v>80</v>
      </c>
      <c r="L45" s="241" t="s">
        <v>45</v>
      </c>
      <c r="M45" s="302" t="s">
        <v>46</v>
      </c>
      <c r="N45" s="395"/>
      <c r="O45" s="395"/>
      <c r="P45" s="396"/>
    </row>
    <row r="46" spans="2:16" s="211" customFormat="1" ht="23.4">
      <c r="B46" s="271" t="s">
        <v>93</v>
      </c>
      <c r="C46" s="361">
        <v>882</v>
      </c>
      <c r="D46" s="362">
        <v>18</v>
      </c>
      <c r="E46" s="362"/>
      <c r="F46" s="363"/>
      <c r="G46" s="363"/>
      <c r="H46" s="363"/>
      <c r="I46" s="363"/>
      <c r="J46" s="363">
        <v>2</v>
      </c>
      <c r="K46" s="363"/>
      <c r="L46" s="397">
        <v>16</v>
      </c>
      <c r="M46" s="513" t="s">
        <v>94</v>
      </c>
      <c r="N46" s="514"/>
      <c r="O46" s="514"/>
      <c r="P46" s="515"/>
    </row>
    <row r="47" spans="2:16" s="211" customFormat="1" ht="23.4">
      <c r="B47" s="246" t="s">
        <v>48</v>
      </c>
      <c r="C47" s="364">
        <v>1080</v>
      </c>
      <c r="D47" s="362">
        <v>40</v>
      </c>
      <c r="E47" s="362"/>
      <c r="F47" s="362">
        <v>8</v>
      </c>
      <c r="G47" s="362"/>
      <c r="H47" s="362"/>
      <c r="I47" s="362"/>
      <c r="J47" s="362"/>
      <c r="K47" s="362">
        <v>1</v>
      </c>
      <c r="L47" s="398">
        <v>32</v>
      </c>
      <c r="M47" s="513" t="s">
        <v>94</v>
      </c>
      <c r="N47" s="514"/>
      <c r="O47" s="514"/>
      <c r="P47" s="515"/>
    </row>
    <row r="48" spans="2:16" s="211" customFormat="1" ht="23.4">
      <c r="B48" s="246" t="s">
        <v>49</v>
      </c>
      <c r="C48" s="364">
        <v>170</v>
      </c>
      <c r="D48" s="362"/>
      <c r="E48" s="362"/>
      <c r="F48" s="362"/>
      <c r="G48" s="362"/>
      <c r="H48" s="362"/>
      <c r="I48" s="362"/>
      <c r="J48" s="362"/>
      <c r="K48" s="362">
        <v>1</v>
      </c>
      <c r="L48" s="398"/>
      <c r="M48" s="516"/>
      <c r="N48" s="517"/>
      <c r="O48" s="517"/>
      <c r="P48" s="518"/>
    </row>
    <row r="49" spans="2:16" s="211" customFormat="1" ht="23.4">
      <c r="B49" s="242" t="s">
        <v>50</v>
      </c>
      <c r="C49" s="364">
        <v>1840</v>
      </c>
      <c r="D49" s="362">
        <v>1</v>
      </c>
      <c r="E49" s="362"/>
      <c r="F49" s="362"/>
      <c r="G49" s="362"/>
      <c r="H49" s="362"/>
      <c r="I49" s="362"/>
      <c r="J49" s="362">
        <v>1</v>
      </c>
      <c r="K49" s="362"/>
      <c r="L49" s="398"/>
      <c r="M49" s="399"/>
      <c r="N49" s="399"/>
      <c r="O49" s="399"/>
      <c r="P49" s="400"/>
    </row>
    <row r="50" spans="2:16" s="211" customFormat="1" ht="23.4">
      <c r="B50" s="242" t="s">
        <v>51</v>
      </c>
      <c r="C50" s="364">
        <v>747</v>
      </c>
      <c r="D50" s="362">
        <v>3</v>
      </c>
      <c r="E50" s="362"/>
      <c r="F50" s="362">
        <v>1</v>
      </c>
      <c r="G50" s="362"/>
      <c r="H50" s="362"/>
      <c r="I50" s="362"/>
      <c r="J50" s="362">
        <v>2</v>
      </c>
      <c r="K50" s="362"/>
      <c r="L50" s="398"/>
      <c r="M50" s="516"/>
      <c r="N50" s="517"/>
      <c r="O50" s="517"/>
      <c r="P50" s="518"/>
    </row>
    <row r="51" spans="2:16" s="211" customFormat="1" ht="23.4">
      <c r="B51" s="242" t="s">
        <v>52</v>
      </c>
      <c r="C51" s="364">
        <v>1145</v>
      </c>
      <c r="D51" s="362">
        <v>2</v>
      </c>
      <c r="E51" s="362">
        <v>1</v>
      </c>
      <c r="F51" s="362"/>
      <c r="G51" s="362"/>
      <c r="H51" s="362"/>
      <c r="I51" s="362"/>
      <c r="J51" s="362">
        <v>1</v>
      </c>
      <c r="K51" s="362"/>
      <c r="L51" s="398"/>
      <c r="M51" s="516"/>
      <c r="N51" s="517"/>
      <c r="O51" s="517"/>
      <c r="P51" s="518"/>
    </row>
    <row r="52" spans="2:16" s="211" customFormat="1" ht="23.4">
      <c r="B52" s="242" t="s">
        <v>53</v>
      </c>
      <c r="C52" s="364">
        <v>1339</v>
      </c>
      <c r="D52" s="362">
        <v>1</v>
      </c>
      <c r="E52" s="362"/>
      <c r="F52" s="362"/>
      <c r="G52" s="362"/>
      <c r="H52" s="362"/>
      <c r="I52" s="362">
        <v>1</v>
      </c>
      <c r="J52" s="362"/>
      <c r="K52" s="362"/>
      <c r="L52" s="398"/>
      <c r="M52" s="513"/>
      <c r="N52" s="514"/>
      <c r="O52" s="514"/>
      <c r="P52" s="515"/>
    </row>
    <row r="53" spans="2:16" s="211" customFormat="1" ht="23.4">
      <c r="B53" s="242" t="s">
        <v>54</v>
      </c>
      <c r="C53" s="365">
        <v>1355</v>
      </c>
      <c r="D53" s="362">
        <v>51</v>
      </c>
      <c r="E53" s="362"/>
      <c r="F53" s="362">
        <v>2</v>
      </c>
      <c r="G53" s="362"/>
      <c r="H53" s="362"/>
      <c r="I53" s="362"/>
      <c r="J53" s="362">
        <v>3</v>
      </c>
      <c r="K53" s="362"/>
      <c r="L53" s="398">
        <v>46</v>
      </c>
      <c r="M53" s="513" t="s">
        <v>94</v>
      </c>
      <c r="N53" s="514"/>
      <c r="O53" s="514"/>
      <c r="P53" s="515"/>
    </row>
    <row r="54" spans="2:16" s="211" customFormat="1" ht="23.4">
      <c r="B54" s="264" t="s">
        <v>55</v>
      </c>
      <c r="C54" s="365">
        <v>340</v>
      </c>
      <c r="D54" s="366">
        <v>2</v>
      </c>
      <c r="E54" s="366"/>
      <c r="F54" s="366">
        <v>2</v>
      </c>
      <c r="G54" s="367"/>
      <c r="H54" s="367"/>
      <c r="I54" s="367"/>
      <c r="J54" s="367"/>
      <c r="K54" s="367"/>
      <c r="L54" s="401"/>
      <c r="M54" s="402"/>
      <c r="N54" s="402"/>
      <c r="O54" s="402"/>
      <c r="P54" s="403"/>
    </row>
    <row r="55" spans="2:16" s="211" customFormat="1" ht="21">
      <c r="B55" s="136" t="s">
        <v>33</v>
      </c>
      <c r="C55" s="257">
        <v>8898</v>
      </c>
      <c r="D55" s="257">
        <v>118</v>
      </c>
      <c r="E55" s="257">
        <v>1</v>
      </c>
      <c r="F55" s="368">
        <v>13</v>
      </c>
      <c r="G55" s="369"/>
      <c r="H55" s="279"/>
      <c r="I55" s="279">
        <v>1</v>
      </c>
      <c r="J55" s="279">
        <v>9</v>
      </c>
      <c r="K55" s="279">
        <v>2</v>
      </c>
      <c r="L55" s="279">
        <v>94</v>
      </c>
      <c r="M55" s="404"/>
      <c r="N55" s="404"/>
      <c r="O55" s="404"/>
      <c r="P55" s="405"/>
    </row>
    <row r="56" spans="2:16" s="211" customFormat="1" ht="21">
      <c r="B56" s="259"/>
      <c r="C56" s="259"/>
      <c r="E56" s="259"/>
      <c r="F56" s="259"/>
      <c r="G56" s="259"/>
      <c r="H56" s="259"/>
      <c r="I56" s="258"/>
      <c r="J56" s="258"/>
      <c r="K56" s="258"/>
      <c r="L56" s="258"/>
      <c r="M56" s="259"/>
      <c r="N56" s="338"/>
      <c r="O56" s="339"/>
      <c r="P56" s="340"/>
    </row>
    <row r="57" spans="2:16" s="211" customFormat="1" ht="28.8">
      <c r="B57" s="498" t="s">
        <v>81</v>
      </c>
      <c r="C57" s="499"/>
      <c r="D57" s="499"/>
      <c r="E57" s="499"/>
      <c r="F57" s="499"/>
      <c r="G57" s="500"/>
      <c r="H57" s="470" t="s">
        <v>82</v>
      </c>
      <c r="I57" s="471"/>
      <c r="J57" s="471"/>
      <c r="K57" s="471"/>
      <c r="L57" s="471"/>
      <c r="M57" s="472"/>
    </row>
    <row r="58" spans="2:16" s="211" customFormat="1" ht="21">
      <c r="B58" s="151" t="s">
        <v>60</v>
      </c>
      <c r="C58" s="110" t="s">
        <v>83</v>
      </c>
      <c r="D58" s="110" t="s">
        <v>84</v>
      </c>
      <c r="E58" s="120" t="s">
        <v>85</v>
      </c>
      <c r="F58" s="471" t="s">
        <v>46</v>
      </c>
      <c r="G58" s="472"/>
      <c r="H58" s="281" t="s">
        <v>60</v>
      </c>
      <c r="I58" s="341" t="s">
        <v>87</v>
      </c>
      <c r="J58" s="341" t="s">
        <v>88</v>
      </c>
      <c r="K58" s="341" t="s">
        <v>89</v>
      </c>
      <c r="L58" s="341" t="s">
        <v>90</v>
      </c>
      <c r="M58" s="341" t="s">
        <v>95</v>
      </c>
    </row>
    <row r="59" spans="2:16" s="211" customFormat="1" ht="23.25" customHeight="1">
      <c r="B59" s="370" t="s">
        <v>47</v>
      </c>
      <c r="C59" s="361">
        <v>882</v>
      </c>
      <c r="D59" s="361"/>
      <c r="E59" s="361">
        <v>882</v>
      </c>
      <c r="F59" s="488"/>
      <c r="G59" s="490"/>
      <c r="H59" s="283" t="s">
        <v>14</v>
      </c>
      <c r="I59" s="342">
        <v>2313.91</v>
      </c>
      <c r="J59" s="342">
        <v>2313.91</v>
      </c>
      <c r="K59" s="342"/>
      <c r="L59" s="342"/>
      <c r="M59" s="342"/>
      <c r="N59" s="342"/>
    </row>
    <row r="60" spans="2:16" s="211" customFormat="1" ht="23.25" customHeight="1">
      <c r="B60" s="246" t="s">
        <v>48</v>
      </c>
      <c r="C60" s="364">
        <v>1080</v>
      </c>
      <c r="D60" s="364"/>
      <c r="E60" s="364">
        <v>1080</v>
      </c>
      <c r="F60" s="455"/>
      <c r="G60" s="457"/>
      <c r="H60" s="286" t="s">
        <v>17</v>
      </c>
      <c r="I60" s="171">
        <v>8391.33</v>
      </c>
      <c r="J60" s="171">
        <v>8391.33</v>
      </c>
      <c r="K60" s="171"/>
      <c r="L60" s="171"/>
      <c r="M60" s="171"/>
      <c r="N60" s="171"/>
    </row>
    <row r="61" spans="2:16" s="211" customFormat="1" ht="23.25" customHeight="1">
      <c r="B61" s="246" t="s">
        <v>49</v>
      </c>
      <c r="C61" s="364">
        <v>170</v>
      </c>
      <c r="D61" s="364"/>
      <c r="E61" s="364">
        <v>170</v>
      </c>
      <c r="F61" s="455"/>
      <c r="G61" s="457"/>
      <c r="H61" s="286" t="s">
        <v>19</v>
      </c>
      <c r="I61" s="171">
        <v>3266.61</v>
      </c>
      <c r="J61" s="171">
        <v>3266.61</v>
      </c>
      <c r="K61" s="171"/>
      <c r="L61" s="171"/>
      <c r="M61" s="171"/>
      <c r="N61" s="171"/>
    </row>
    <row r="62" spans="2:16" s="211" customFormat="1" ht="23.25" customHeight="1">
      <c r="B62" s="242" t="s">
        <v>50</v>
      </c>
      <c r="C62" s="364">
        <v>1840</v>
      </c>
      <c r="D62" s="364"/>
      <c r="E62" s="364">
        <v>1840</v>
      </c>
      <c r="F62" s="455"/>
      <c r="G62" s="457"/>
      <c r="H62" s="286" t="s">
        <v>21</v>
      </c>
      <c r="I62" s="343">
        <v>5673</v>
      </c>
      <c r="J62" s="343">
        <v>5673</v>
      </c>
      <c r="K62" s="343"/>
      <c r="L62" s="343"/>
      <c r="M62" s="343"/>
      <c r="N62" s="343"/>
    </row>
    <row r="63" spans="2:16" s="211" customFormat="1" ht="23.25" customHeight="1">
      <c r="B63" s="242" t="s">
        <v>51</v>
      </c>
      <c r="C63" s="364">
        <v>747</v>
      </c>
      <c r="D63" s="364"/>
      <c r="E63" s="364">
        <v>747</v>
      </c>
      <c r="F63" s="455"/>
      <c r="G63" s="457"/>
      <c r="H63" s="286" t="s">
        <v>23</v>
      </c>
      <c r="I63" s="343">
        <v>10298</v>
      </c>
      <c r="J63" s="343">
        <v>11077</v>
      </c>
      <c r="K63" s="343"/>
      <c r="L63" s="343"/>
      <c r="M63" s="343"/>
      <c r="N63" s="343"/>
    </row>
    <row r="64" spans="2:16" s="211" customFormat="1" ht="23.25" customHeight="1">
      <c r="B64" s="242" t="s">
        <v>52</v>
      </c>
      <c r="C64" s="364">
        <v>1145</v>
      </c>
      <c r="D64" s="364"/>
      <c r="E64" s="364">
        <v>1145</v>
      </c>
      <c r="F64" s="306"/>
      <c r="G64" s="307"/>
      <c r="H64" s="286" t="s">
        <v>25</v>
      </c>
      <c r="I64" s="343">
        <v>1895.83</v>
      </c>
      <c r="J64" s="343">
        <v>1895.83</v>
      </c>
      <c r="K64" s="343"/>
      <c r="L64" s="343"/>
      <c r="M64" s="343"/>
      <c r="N64" s="343"/>
    </row>
    <row r="65" spans="2:16" s="211" customFormat="1" ht="23.25" customHeight="1">
      <c r="B65" s="242" t="s">
        <v>53</v>
      </c>
      <c r="C65" s="364">
        <v>1339</v>
      </c>
      <c r="D65" s="364"/>
      <c r="E65" s="364">
        <v>1339</v>
      </c>
      <c r="F65" s="455"/>
      <c r="G65" s="457"/>
      <c r="H65" s="286" t="s">
        <v>27</v>
      </c>
      <c r="I65" s="343">
        <v>3942.57</v>
      </c>
      <c r="J65" s="343">
        <v>3942.57</v>
      </c>
      <c r="K65" s="343"/>
      <c r="L65" s="343"/>
      <c r="M65" s="343"/>
      <c r="N65" s="343"/>
    </row>
    <row r="66" spans="2:16" s="211" customFormat="1" ht="23.25" customHeight="1">
      <c r="B66" s="242" t="s">
        <v>54</v>
      </c>
      <c r="C66" s="365">
        <v>1355</v>
      </c>
      <c r="D66" s="364"/>
      <c r="E66" s="365">
        <v>1355</v>
      </c>
      <c r="F66" s="455"/>
      <c r="G66" s="457"/>
      <c r="H66" s="286" t="s">
        <v>29</v>
      </c>
      <c r="I66" s="171">
        <v>6565.77</v>
      </c>
      <c r="J66" s="171">
        <v>6565.77</v>
      </c>
      <c r="K66" s="171"/>
      <c r="L66" s="171"/>
      <c r="M66" s="171"/>
      <c r="N66" s="171"/>
    </row>
    <row r="67" spans="2:16" s="211" customFormat="1" ht="19.2" customHeight="1">
      <c r="B67" s="264" t="s">
        <v>55</v>
      </c>
      <c r="C67" s="365">
        <v>340</v>
      </c>
      <c r="D67" s="365"/>
      <c r="E67" s="365">
        <v>340</v>
      </c>
      <c r="F67" s="492"/>
      <c r="G67" s="519"/>
      <c r="H67" s="411" t="s">
        <v>31</v>
      </c>
      <c r="I67" s="347">
        <v>8110.47</v>
      </c>
      <c r="J67" s="348">
        <v>8110.47</v>
      </c>
      <c r="K67" s="348"/>
      <c r="L67" s="348"/>
      <c r="M67" s="348"/>
      <c r="N67" s="348"/>
    </row>
    <row r="68" spans="2:16" s="211" customFormat="1" ht="20.399999999999999" customHeight="1">
      <c r="B68" s="358" t="s">
        <v>33</v>
      </c>
      <c r="C68" s="257">
        <v>8898</v>
      </c>
      <c r="D68" s="257"/>
      <c r="E68" s="257">
        <v>8898</v>
      </c>
      <c r="F68" s="520"/>
      <c r="G68" s="497"/>
      <c r="H68" s="412" t="s">
        <v>33</v>
      </c>
      <c r="I68" s="349">
        <v>49678</v>
      </c>
      <c r="J68" s="350">
        <v>49678</v>
      </c>
      <c r="K68" s="350"/>
      <c r="L68" s="350"/>
      <c r="M68" s="350"/>
      <c r="N68" s="413"/>
    </row>
    <row r="69" spans="2:16" s="211" customFormat="1" ht="21">
      <c r="B69" s="506"/>
      <c r="C69" s="506"/>
      <c r="D69" s="259"/>
      <c r="E69" s="333"/>
      <c r="F69" s="333"/>
      <c r="G69" s="333"/>
      <c r="H69" s="333"/>
      <c r="I69" s="333"/>
      <c r="J69" s="333"/>
      <c r="K69" s="333"/>
      <c r="L69" s="333"/>
      <c r="M69" s="345"/>
      <c r="N69" s="351"/>
      <c r="O69" s="340"/>
      <c r="P69" s="340"/>
    </row>
    <row r="70" spans="2:16" ht="21">
      <c r="H70" s="345"/>
      <c r="I70" s="345"/>
      <c r="J70" s="345"/>
      <c r="K70" s="345"/>
      <c r="L70" s="345"/>
      <c r="M70" s="345"/>
      <c r="N70" s="345"/>
      <c r="O70" s="345"/>
    </row>
    <row r="71" spans="2:16" ht="21">
      <c r="H71" s="345"/>
      <c r="I71" s="345"/>
      <c r="J71" s="345"/>
      <c r="K71" s="345"/>
      <c r="L71" s="345"/>
      <c r="M71" s="345"/>
      <c r="N71" s="345"/>
      <c r="O71" s="345"/>
    </row>
    <row r="72" spans="2:16" ht="21">
      <c r="H72" s="345"/>
      <c r="I72" s="345"/>
      <c r="J72" s="345"/>
      <c r="K72" s="345"/>
      <c r="L72" s="345"/>
      <c r="M72" s="345"/>
      <c r="N72" s="345"/>
      <c r="O72" s="345"/>
    </row>
    <row r="73" spans="2:16" ht="21">
      <c r="H73" s="345"/>
      <c r="I73" s="345"/>
      <c r="J73" s="345"/>
      <c r="K73" s="345"/>
      <c r="L73" s="345"/>
      <c r="M73" s="345"/>
      <c r="N73" s="345"/>
      <c r="O73" s="345"/>
    </row>
    <row r="74" spans="2:16" ht="21">
      <c r="H74" s="345"/>
      <c r="I74" s="345"/>
      <c r="J74" s="345"/>
      <c r="K74" s="345"/>
      <c r="L74" s="345"/>
      <c r="M74" s="345"/>
      <c r="N74" s="345"/>
      <c r="O74" s="345"/>
    </row>
    <row r="75" spans="2:16" ht="21">
      <c r="H75" s="345"/>
      <c r="I75" s="345"/>
      <c r="J75" s="345"/>
      <c r="K75" s="345"/>
      <c r="L75" s="345"/>
      <c r="M75" s="345"/>
      <c r="N75" s="345"/>
      <c r="O75" s="345"/>
    </row>
    <row r="76" spans="2:16" ht="21">
      <c r="H76" s="345"/>
      <c r="I76" s="345"/>
      <c r="J76" s="345"/>
      <c r="K76" s="345"/>
      <c r="L76" s="345"/>
      <c r="M76" s="345"/>
      <c r="N76" s="345"/>
      <c r="O76" s="345"/>
    </row>
    <row r="77" spans="2:16" ht="21">
      <c r="H77" s="345"/>
      <c r="I77" s="345"/>
      <c r="J77" s="345"/>
      <c r="K77" s="345"/>
      <c r="L77" s="345"/>
      <c r="M77" s="345"/>
      <c r="N77" s="345"/>
      <c r="O77" s="345"/>
    </row>
    <row r="78" spans="2:16" ht="21">
      <c r="H78" s="345"/>
      <c r="I78" s="345"/>
      <c r="J78" s="345"/>
      <c r="K78" s="345"/>
      <c r="L78" s="345"/>
      <c r="N78" s="345"/>
      <c r="O78" s="345"/>
    </row>
    <row r="80" spans="2:16" ht="21">
      <c r="M80" s="346"/>
    </row>
    <row r="81" spans="8:16" ht="21">
      <c r="H81" s="507"/>
      <c r="I81" s="507"/>
      <c r="J81" s="507"/>
      <c r="K81" s="507"/>
      <c r="N81" s="346"/>
      <c r="O81" s="346"/>
      <c r="P81" s="346"/>
    </row>
  </sheetData>
  <mergeCells count="55">
    <mergeCell ref="B69:C69"/>
    <mergeCell ref="H81:K81"/>
    <mergeCell ref="F63:G63"/>
    <mergeCell ref="F65:G65"/>
    <mergeCell ref="F66:G66"/>
    <mergeCell ref="F67:G67"/>
    <mergeCell ref="F68:G68"/>
    <mergeCell ref="F58:G58"/>
    <mergeCell ref="F59:G59"/>
    <mergeCell ref="F60:G60"/>
    <mergeCell ref="F61:G61"/>
    <mergeCell ref="F62:G62"/>
    <mergeCell ref="M50:P50"/>
    <mergeCell ref="M51:P51"/>
    <mergeCell ref="M52:P52"/>
    <mergeCell ref="M53:P53"/>
    <mergeCell ref="B57:G57"/>
    <mergeCell ref="H57:M57"/>
    <mergeCell ref="F42:H42"/>
    <mergeCell ref="B44:P44"/>
    <mergeCell ref="M46:P46"/>
    <mergeCell ref="M47:P47"/>
    <mergeCell ref="M48:P48"/>
    <mergeCell ref="F37:H37"/>
    <mergeCell ref="F38:H38"/>
    <mergeCell ref="F39:H39"/>
    <mergeCell ref="F40:H40"/>
    <mergeCell ref="F41:H41"/>
    <mergeCell ref="F32:H32"/>
    <mergeCell ref="F33:H33"/>
    <mergeCell ref="F34:H34"/>
    <mergeCell ref="F35:H35"/>
    <mergeCell ref="F36:H36"/>
    <mergeCell ref="N26:P26"/>
    <mergeCell ref="N27:P27"/>
    <mergeCell ref="N28:P28"/>
    <mergeCell ref="N29:P29"/>
    <mergeCell ref="B31:H31"/>
    <mergeCell ref="I31:L31"/>
    <mergeCell ref="M31:P31"/>
    <mergeCell ref="N20:P20"/>
    <mergeCell ref="N21:P21"/>
    <mergeCell ref="N23:P23"/>
    <mergeCell ref="N24:P24"/>
    <mergeCell ref="N25:P25"/>
    <mergeCell ref="K5:L5"/>
    <mergeCell ref="M5:N5"/>
    <mergeCell ref="O5:P5"/>
    <mergeCell ref="B18:P18"/>
    <mergeCell ref="N19:P19"/>
    <mergeCell ref="E1:J1"/>
    <mergeCell ref="E3:G3"/>
    <mergeCell ref="E5:F5"/>
    <mergeCell ref="G5:H5"/>
    <mergeCell ref="I5:J5"/>
  </mergeCells>
  <pageMargins left="0.70833333333333304" right="0.70833333333333304" top="0.74791666666666701" bottom="0.74791666666666701" header="0.31458333333333299" footer="0.31458333333333299"/>
  <pageSetup paperSize="9" scale="3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1"/>
  <sheetViews>
    <sheetView view="pageBreakPreview" zoomScale="50" zoomScaleNormal="50" workbookViewId="0">
      <selection activeCell="M26" sqref="M26"/>
    </sheetView>
  </sheetViews>
  <sheetFormatPr defaultColWidth="9.109375" defaultRowHeight="14.4"/>
  <cols>
    <col min="1" max="1" width="9.33203125" style="213" customWidth="1"/>
    <col min="2" max="2" width="22.6640625" style="213" customWidth="1"/>
    <col min="3" max="3" width="29.33203125" style="213" customWidth="1"/>
    <col min="4" max="5" width="24" style="213" customWidth="1"/>
    <col min="6" max="6" width="29.6640625" style="213" customWidth="1"/>
    <col min="7" max="7" width="24" style="213" customWidth="1"/>
    <col min="8" max="8" width="27.109375" style="213" customWidth="1"/>
    <col min="9" max="9" width="28.109375" style="213" customWidth="1"/>
    <col min="10" max="10" width="34.109375" style="213" customWidth="1"/>
    <col min="11" max="11" width="28.109375" style="213" customWidth="1"/>
    <col min="12" max="12" width="30.44140625" style="213" customWidth="1"/>
    <col min="13" max="13" width="25.5546875" style="213" customWidth="1"/>
    <col min="14" max="14" width="29.6640625" style="213" customWidth="1"/>
    <col min="15" max="15" width="24" style="213" customWidth="1"/>
    <col min="16" max="16" width="34.5546875" style="213" customWidth="1"/>
    <col min="17" max="17" width="36.5546875" style="213" customWidth="1"/>
    <col min="18" max="18" width="11.109375" style="213" customWidth="1"/>
    <col min="19" max="16384" width="9.109375" style="213"/>
  </cols>
  <sheetData>
    <row r="1" spans="1:18" s="211" customFormat="1" ht="39" customHeight="1">
      <c r="A1" s="213"/>
      <c r="C1" s="213"/>
      <c r="E1" s="439" t="s">
        <v>0</v>
      </c>
      <c r="F1" s="439"/>
      <c r="G1" s="439"/>
      <c r="H1" s="439"/>
      <c r="I1" s="439"/>
      <c r="J1" s="439"/>
    </row>
    <row r="2" spans="1:18" s="211" customFormat="1">
      <c r="B2" s="213"/>
    </row>
    <row r="3" spans="1:18" s="211" customFormat="1" ht="31.5" customHeight="1">
      <c r="E3" s="440" t="s">
        <v>96</v>
      </c>
      <c r="F3" s="440"/>
      <c r="G3" s="440"/>
      <c r="P3" s="287" t="s">
        <v>2</v>
      </c>
    </row>
    <row r="4" spans="1:18" s="211" customFormat="1"/>
    <row r="5" spans="1:18" ht="31.2">
      <c r="A5" s="211"/>
      <c r="B5" s="211"/>
      <c r="C5" s="211"/>
      <c r="D5" s="211"/>
      <c r="E5" s="441" t="s">
        <v>3</v>
      </c>
      <c r="F5" s="442"/>
      <c r="G5" s="441" t="s">
        <v>4</v>
      </c>
      <c r="H5" s="442"/>
      <c r="I5" s="441" t="s">
        <v>5</v>
      </c>
      <c r="J5" s="442"/>
      <c r="K5" s="441" t="s">
        <v>6</v>
      </c>
      <c r="L5" s="442"/>
      <c r="M5" s="441" t="s">
        <v>7</v>
      </c>
      <c r="N5" s="442"/>
      <c r="O5" s="441" t="s">
        <v>8</v>
      </c>
      <c r="P5" s="442"/>
    </row>
    <row r="6" spans="1:18" ht="25.8">
      <c r="A6" s="211"/>
      <c r="B6" s="214" t="s">
        <v>9</v>
      </c>
      <c r="C6" s="215" t="s">
        <v>10</v>
      </c>
      <c r="D6" s="216" t="s">
        <v>11</v>
      </c>
      <c r="E6" s="215" t="s">
        <v>12</v>
      </c>
      <c r="F6" s="215" t="s">
        <v>13</v>
      </c>
      <c r="G6" s="215" t="s">
        <v>12</v>
      </c>
      <c r="H6" s="215" t="s">
        <v>13</v>
      </c>
      <c r="I6" s="215" t="s">
        <v>12</v>
      </c>
      <c r="J6" s="215" t="s">
        <v>13</v>
      </c>
      <c r="K6" s="215" t="s">
        <v>12</v>
      </c>
      <c r="L6" s="215" t="s">
        <v>13</v>
      </c>
      <c r="M6" s="215" t="s">
        <v>12</v>
      </c>
      <c r="N6" s="215" t="s">
        <v>13</v>
      </c>
      <c r="O6" s="215" t="s">
        <v>12</v>
      </c>
      <c r="P6" s="215" t="s">
        <v>13</v>
      </c>
    </row>
    <row r="7" spans="1:18" ht="25.8">
      <c r="A7" s="211"/>
      <c r="B7" s="217" t="s">
        <v>14</v>
      </c>
      <c r="C7" s="218" t="s">
        <v>15</v>
      </c>
      <c r="D7" s="219" t="s">
        <v>16</v>
      </c>
      <c r="E7" s="220">
        <v>0.98</v>
      </c>
      <c r="F7" s="221">
        <f t="shared" ref="F7:F16" si="0">D20/C20</f>
        <v>1</v>
      </c>
      <c r="G7" s="222">
        <v>0.98</v>
      </c>
      <c r="H7" s="221">
        <f t="shared" ref="H7:H16" si="1">E33/C33</f>
        <v>1</v>
      </c>
      <c r="I7" s="220">
        <v>0.98</v>
      </c>
      <c r="J7" s="221">
        <f t="shared" ref="J7:J14" si="2">IF(C46&gt;0,(1-D46/C46),0)</f>
        <v>0.99911816578483248</v>
      </c>
      <c r="K7" s="220">
        <v>1</v>
      </c>
      <c r="L7" s="288">
        <f>E59/C59</f>
        <v>1</v>
      </c>
      <c r="M7" s="371">
        <v>0</v>
      </c>
      <c r="N7" s="290">
        <v>0</v>
      </c>
      <c r="O7" s="220">
        <v>0.85</v>
      </c>
      <c r="P7" s="291">
        <v>0.38</v>
      </c>
      <c r="Q7" s="406"/>
      <c r="R7" s="407"/>
    </row>
    <row r="8" spans="1:18" ht="25.8">
      <c r="A8" s="211"/>
      <c r="B8" s="223" t="s">
        <v>17</v>
      </c>
      <c r="C8" s="224" t="s">
        <v>18</v>
      </c>
      <c r="D8" s="225" t="s">
        <v>16</v>
      </c>
      <c r="E8" s="220">
        <v>0.98</v>
      </c>
      <c r="F8" s="221">
        <f t="shared" si="0"/>
        <v>1</v>
      </c>
      <c r="G8" s="220">
        <v>0.98</v>
      </c>
      <c r="H8" s="221">
        <f t="shared" si="1"/>
        <v>1</v>
      </c>
      <c r="I8" s="220">
        <v>0.98</v>
      </c>
      <c r="J8" s="221">
        <v>0.98</v>
      </c>
      <c r="K8" s="220">
        <v>1</v>
      </c>
      <c r="L8" s="288">
        <f>E60/C60</f>
        <v>1</v>
      </c>
      <c r="M8" s="371">
        <v>0</v>
      </c>
      <c r="N8" s="294">
        <v>2</v>
      </c>
      <c r="O8" s="220">
        <v>0.85</v>
      </c>
      <c r="P8" s="291">
        <v>0.57999999999999996</v>
      </c>
      <c r="Q8" s="406"/>
      <c r="R8" s="407"/>
    </row>
    <row r="9" spans="1:18" ht="25.8">
      <c r="A9" s="211"/>
      <c r="B9" s="226" t="s">
        <v>19</v>
      </c>
      <c r="C9" s="224" t="s">
        <v>20</v>
      </c>
      <c r="D9" s="225" t="s">
        <v>16</v>
      </c>
      <c r="E9" s="220">
        <v>0.98</v>
      </c>
      <c r="F9" s="221">
        <f t="shared" si="0"/>
        <v>1</v>
      </c>
      <c r="G9" s="220">
        <v>0.98</v>
      </c>
      <c r="H9" s="221">
        <f t="shared" si="1"/>
        <v>1</v>
      </c>
      <c r="I9" s="220">
        <v>0.98</v>
      </c>
      <c r="J9" s="221">
        <f t="shared" si="2"/>
        <v>0.98969072164948457</v>
      </c>
      <c r="K9" s="220">
        <v>1</v>
      </c>
      <c r="L9" s="288">
        <f>E61/C61</f>
        <v>1</v>
      </c>
      <c r="M9" s="371">
        <v>0</v>
      </c>
      <c r="N9" s="290">
        <v>0</v>
      </c>
      <c r="O9" s="220">
        <v>0.85</v>
      </c>
      <c r="P9" s="292">
        <v>1</v>
      </c>
      <c r="Q9" s="406"/>
      <c r="R9" s="407"/>
    </row>
    <row r="10" spans="1:18" ht="25.8">
      <c r="A10" s="211"/>
      <c r="B10" s="227" t="s">
        <v>21</v>
      </c>
      <c r="C10" s="228" t="s">
        <v>22</v>
      </c>
      <c r="D10" s="229" t="s">
        <v>16</v>
      </c>
      <c r="E10" s="220">
        <v>0.98</v>
      </c>
      <c r="F10" s="293">
        <f t="shared" si="0"/>
        <v>0.8</v>
      </c>
      <c r="G10" s="220">
        <v>0.98</v>
      </c>
      <c r="H10" s="221">
        <f t="shared" si="1"/>
        <v>1</v>
      </c>
      <c r="I10" s="220">
        <v>0.98</v>
      </c>
      <c r="J10" s="221">
        <v>1</v>
      </c>
      <c r="K10" s="220">
        <v>1</v>
      </c>
      <c r="L10" s="288">
        <f>E62/C62</f>
        <v>1</v>
      </c>
      <c r="M10" s="371">
        <v>0</v>
      </c>
      <c r="N10" s="294">
        <v>7</v>
      </c>
      <c r="O10" s="220">
        <v>0.85</v>
      </c>
      <c r="P10" s="291">
        <v>0.78</v>
      </c>
      <c r="Q10" s="406"/>
      <c r="R10" s="408"/>
    </row>
    <row r="11" spans="1:18" ht="25.8">
      <c r="A11" s="211"/>
      <c r="B11" s="227" t="s">
        <v>23</v>
      </c>
      <c r="C11" s="228" t="s">
        <v>24</v>
      </c>
      <c r="D11" s="229" t="s">
        <v>16</v>
      </c>
      <c r="E11" s="220">
        <v>0.98</v>
      </c>
      <c r="F11" s="293">
        <f t="shared" si="0"/>
        <v>0.8</v>
      </c>
      <c r="G11" s="220">
        <v>0.98</v>
      </c>
      <c r="H11" s="221">
        <f t="shared" si="1"/>
        <v>1</v>
      </c>
      <c r="I11" s="220">
        <v>0.98</v>
      </c>
      <c r="J11" s="221">
        <v>1</v>
      </c>
      <c r="K11" s="220">
        <v>1</v>
      </c>
      <c r="L11" s="288">
        <f>E63/C63</f>
        <v>1</v>
      </c>
      <c r="M11" s="371">
        <v>0</v>
      </c>
      <c r="N11" s="294">
        <v>1</v>
      </c>
      <c r="O11" s="220">
        <v>0.85</v>
      </c>
      <c r="P11" s="291">
        <v>0.74</v>
      </c>
      <c r="Q11" s="406"/>
      <c r="R11" s="408"/>
    </row>
    <row r="12" spans="1:18" ht="25.8">
      <c r="A12" s="211"/>
      <c r="B12" s="227" t="s">
        <v>25</v>
      </c>
      <c r="C12" s="230" t="s">
        <v>26</v>
      </c>
      <c r="D12" s="229" t="s">
        <v>16</v>
      </c>
      <c r="E12" s="220">
        <v>0.98</v>
      </c>
      <c r="F12" s="293">
        <f t="shared" si="0"/>
        <v>0.8</v>
      </c>
      <c r="G12" s="220">
        <v>0.98</v>
      </c>
      <c r="H12" s="221">
        <f t="shared" si="1"/>
        <v>1</v>
      </c>
      <c r="I12" s="220">
        <v>0.98</v>
      </c>
      <c r="J12" s="221">
        <f t="shared" si="2"/>
        <v>1</v>
      </c>
      <c r="K12" s="220">
        <v>1</v>
      </c>
      <c r="L12" s="288">
        <f>E65/C65</f>
        <v>1</v>
      </c>
      <c r="M12" s="371">
        <v>0</v>
      </c>
      <c r="N12" s="294">
        <v>2</v>
      </c>
      <c r="O12" s="220">
        <v>0.85</v>
      </c>
      <c r="P12" s="291">
        <v>0.46</v>
      </c>
      <c r="Q12" s="406"/>
      <c r="R12" s="408"/>
    </row>
    <row r="13" spans="1:18" ht="25.8">
      <c r="A13" s="211"/>
      <c r="B13" s="227" t="s">
        <v>27</v>
      </c>
      <c r="C13" s="231" t="s">
        <v>28</v>
      </c>
      <c r="D13" s="229" t="s">
        <v>16</v>
      </c>
      <c r="E13" s="220">
        <v>0.98</v>
      </c>
      <c r="F13" s="293">
        <f t="shared" si="0"/>
        <v>0.8</v>
      </c>
      <c r="G13" s="220">
        <v>0.98</v>
      </c>
      <c r="H13" s="221">
        <f t="shared" si="1"/>
        <v>1</v>
      </c>
      <c r="I13" s="220">
        <v>0.98</v>
      </c>
      <c r="J13" s="221">
        <f t="shared" si="2"/>
        <v>0.99663978494623651</v>
      </c>
      <c r="K13" s="220">
        <v>1</v>
      </c>
      <c r="L13" s="288">
        <v>1</v>
      </c>
      <c r="M13" s="371">
        <v>0</v>
      </c>
      <c r="N13" s="294">
        <v>1</v>
      </c>
      <c r="O13" s="220">
        <v>0.85</v>
      </c>
      <c r="P13" s="291">
        <v>0.82</v>
      </c>
      <c r="Q13" s="406"/>
      <c r="R13" s="408"/>
    </row>
    <row r="14" spans="1:18" ht="25.8">
      <c r="A14" s="211"/>
      <c r="B14" s="223" t="s">
        <v>29</v>
      </c>
      <c r="C14" s="232" t="s">
        <v>30</v>
      </c>
      <c r="D14" s="225" t="s">
        <v>16</v>
      </c>
      <c r="E14" s="220">
        <v>0.98</v>
      </c>
      <c r="F14" s="221">
        <f t="shared" si="0"/>
        <v>1</v>
      </c>
      <c r="G14" s="220">
        <v>0.98</v>
      </c>
      <c r="H14" s="221">
        <f t="shared" si="1"/>
        <v>1</v>
      </c>
      <c r="I14" s="220">
        <v>0.98</v>
      </c>
      <c r="J14" s="221">
        <f t="shared" si="2"/>
        <v>0.98936170212765961</v>
      </c>
      <c r="K14" s="220">
        <v>1</v>
      </c>
      <c r="L14" s="288">
        <f>E66/C66</f>
        <v>1</v>
      </c>
      <c r="M14" s="371">
        <v>0</v>
      </c>
      <c r="N14" s="294">
        <v>1</v>
      </c>
      <c r="O14" s="220">
        <v>0.85</v>
      </c>
      <c r="P14" s="291">
        <v>0.49</v>
      </c>
      <c r="Q14" s="406"/>
      <c r="R14" s="407"/>
    </row>
    <row r="15" spans="1:18" ht="25.8">
      <c r="A15" s="211"/>
      <c r="B15" s="233" t="s">
        <v>31</v>
      </c>
      <c r="C15" s="234" t="s">
        <v>32</v>
      </c>
      <c r="D15" s="235" t="s">
        <v>16</v>
      </c>
      <c r="E15" s="236">
        <v>0.98</v>
      </c>
      <c r="F15" s="295">
        <f t="shared" si="0"/>
        <v>1</v>
      </c>
      <c r="G15" s="236">
        <v>0.98</v>
      </c>
      <c r="H15" s="221">
        <f t="shared" si="1"/>
        <v>1</v>
      </c>
      <c r="I15" s="220">
        <v>0.98</v>
      </c>
      <c r="J15" s="221">
        <v>0.99</v>
      </c>
      <c r="K15" s="236">
        <v>1</v>
      </c>
      <c r="L15" s="296">
        <v>1</v>
      </c>
      <c r="M15" s="374">
        <v>0</v>
      </c>
      <c r="N15" s="290">
        <v>0</v>
      </c>
      <c r="O15" s="220">
        <v>0.85</v>
      </c>
      <c r="P15" s="292">
        <v>1</v>
      </c>
      <c r="Q15" s="406"/>
      <c r="R15" s="407"/>
    </row>
    <row r="16" spans="1:18" ht="25.8">
      <c r="A16" s="211"/>
      <c r="B16" s="233" t="s">
        <v>33</v>
      </c>
      <c r="C16" s="234" t="s">
        <v>33</v>
      </c>
      <c r="D16" s="237" t="s">
        <v>16</v>
      </c>
      <c r="E16" s="238">
        <v>0.98</v>
      </c>
      <c r="F16" s="293">
        <f t="shared" si="0"/>
        <v>0.91111111111111109</v>
      </c>
      <c r="G16" s="238">
        <v>0.98</v>
      </c>
      <c r="H16" s="221">
        <f t="shared" si="1"/>
        <v>1</v>
      </c>
      <c r="I16" s="220">
        <v>0.98</v>
      </c>
      <c r="J16" s="221">
        <v>0.99580000000000002</v>
      </c>
      <c r="K16" s="238">
        <v>1</v>
      </c>
      <c r="L16" s="298">
        <f>AVERAGE(L7:L15)</f>
        <v>1</v>
      </c>
      <c r="M16" s="375">
        <v>0</v>
      </c>
      <c r="N16" s="294">
        <v>14</v>
      </c>
      <c r="O16" s="238">
        <v>0.85</v>
      </c>
      <c r="P16" s="421">
        <v>0.69</v>
      </c>
      <c r="Q16" s="409"/>
      <c r="R16" s="410"/>
    </row>
    <row r="17" spans="2:17" s="211" customFormat="1">
      <c r="B17" s="239"/>
      <c r="P17" s="301"/>
      <c r="Q17" s="213"/>
    </row>
    <row r="18" spans="2:17" s="211" customFormat="1" ht="25.8">
      <c r="B18" s="443" t="s">
        <v>3</v>
      </c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444"/>
      <c r="N18" s="444"/>
      <c r="O18" s="444"/>
      <c r="P18" s="445"/>
    </row>
    <row r="19" spans="2:17" s="211" customFormat="1" ht="42">
      <c r="B19" s="240" t="s">
        <v>34</v>
      </c>
      <c r="C19" s="241" t="s">
        <v>35</v>
      </c>
      <c r="D19" s="241" t="s">
        <v>36</v>
      </c>
      <c r="E19" s="241" t="s">
        <v>37</v>
      </c>
      <c r="F19" s="241" t="s">
        <v>38</v>
      </c>
      <c r="G19" s="241" t="s">
        <v>39</v>
      </c>
      <c r="H19" s="241" t="s">
        <v>40</v>
      </c>
      <c r="I19" s="241" t="s">
        <v>41</v>
      </c>
      <c r="J19" s="241" t="s">
        <v>42</v>
      </c>
      <c r="K19" s="241" t="s">
        <v>43</v>
      </c>
      <c r="L19" s="241" t="s">
        <v>44</v>
      </c>
      <c r="M19" s="241" t="s">
        <v>45</v>
      </c>
      <c r="N19" s="446" t="s">
        <v>46</v>
      </c>
      <c r="O19" s="447"/>
      <c r="P19" s="448"/>
    </row>
    <row r="20" spans="2:17" s="211" customFormat="1" ht="21">
      <c r="B20" s="242" t="s">
        <v>47</v>
      </c>
      <c r="C20" s="243">
        <v>5</v>
      </c>
      <c r="D20" s="243">
        <v>5</v>
      </c>
      <c r="E20" s="93"/>
      <c r="F20" s="93"/>
      <c r="G20" s="93"/>
      <c r="H20" s="93"/>
      <c r="I20" s="93"/>
      <c r="J20" s="93"/>
      <c r="K20" s="93"/>
      <c r="L20" s="245"/>
      <c r="M20" s="93"/>
      <c r="N20" s="449"/>
      <c r="O20" s="450"/>
      <c r="P20" s="451"/>
    </row>
    <row r="21" spans="2:17" s="212" customFormat="1" ht="21">
      <c r="B21" s="246" t="s">
        <v>48</v>
      </c>
      <c r="C21" s="243">
        <v>5</v>
      </c>
      <c r="D21" s="243">
        <v>5</v>
      </c>
      <c r="E21" s="353"/>
      <c r="F21" s="353"/>
      <c r="G21" s="353"/>
      <c r="H21" s="353"/>
      <c r="I21" s="247"/>
      <c r="J21" s="353"/>
      <c r="K21" s="247"/>
      <c r="L21" s="247"/>
      <c r="M21" s="353"/>
      <c r="N21" s="452"/>
      <c r="O21" s="453"/>
      <c r="P21" s="512"/>
    </row>
    <row r="22" spans="2:17" s="212" customFormat="1" ht="21">
      <c r="B22" s="246" t="s">
        <v>49</v>
      </c>
      <c r="C22" s="243">
        <v>5</v>
      </c>
      <c r="D22" s="243">
        <v>5</v>
      </c>
      <c r="E22" s="353"/>
      <c r="F22" s="353"/>
      <c r="G22" s="353"/>
      <c r="H22" s="353"/>
      <c r="I22" s="353"/>
      <c r="J22" s="353"/>
      <c r="K22" s="247"/>
      <c r="L22" s="353"/>
      <c r="M22" s="376"/>
      <c r="N22" s="125"/>
      <c r="O22" s="126"/>
      <c r="P22" s="377"/>
    </row>
    <row r="23" spans="2:17" s="211" customFormat="1" ht="22.5" customHeight="1">
      <c r="B23" s="242" t="s">
        <v>50</v>
      </c>
      <c r="C23" s="243">
        <v>5</v>
      </c>
      <c r="D23" s="243">
        <v>4</v>
      </c>
      <c r="E23" s="93"/>
      <c r="F23" s="93"/>
      <c r="G23" s="93"/>
      <c r="H23" s="93"/>
      <c r="I23" s="93"/>
      <c r="J23" s="93"/>
      <c r="K23" s="247"/>
      <c r="L23" s="245">
        <v>1</v>
      </c>
      <c r="M23" s="284"/>
      <c r="N23" s="449"/>
      <c r="O23" s="450"/>
      <c r="P23" s="377"/>
    </row>
    <row r="24" spans="2:17" s="211" customFormat="1" ht="21" customHeight="1">
      <c r="B24" s="242" t="s">
        <v>51</v>
      </c>
      <c r="C24" s="243">
        <v>5</v>
      </c>
      <c r="D24" s="243">
        <v>4</v>
      </c>
      <c r="E24" s="93"/>
      <c r="F24" s="93"/>
      <c r="G24" s="93"/>
      <c r="H24" s="93"/>
      <c r="I24" s="93"/>
      <c r="J24" s="93"/>
      <c r="K24" s="247"/>
      <c r="L24" s="245">
        <v>1</v>
      </c>
      <c r="M24" s="284"/>
      <c r="N24" s="449"/>
      <c r="O24" s="450"/>
      <c r="P24" s="377"/>
    </row>
    <row r="25" spans="2:17" s="211" customFormat="1" ht="21" customHeight="1">
      <c r="B25" s="242" t="s">
        <v>52</v>
      </c>
      <c r="C25" s="243">
        <v>5</v>
      </c>
      <c r="D25" s="243">
        <v>4</v>
      </c>
      <c r="E25" s="93"/>
      <c r="F25" s="93"/>
      <c r="G25" s="93"/>
      <c r="H25" s="93"/>
      <c r="I25" s="93"/>
      <c r="J25" s="93"/>
      <c r="K25" s="247"/>
      <c r="L25" s="245">
        <v>1</v>
      </c>
      <c r="M25" s="284"/>
      <c r="N25" s="449"/>
      <c r="O25" s="450"/>
      <c r="P25" s="142"/>
    </row>
    <row r="26" spans="2:17" s="211" customFormat="1" ht="21" customHeight="1">
      <c r="B26" s="242" t="s">
        <v>53</v>
      </c>
      <c r="C26" s="243">
        <v>5</v>
      </c>
      <c r="D26" s="243">
        <v>4</v>
      </c>
      <c r="E26" s="93"/>
      <c r="F26" s="93"/>
      <c r="G26" s="93"/>
      <c r="H26" s="93"/>
      <c r="I26" s="93"/>
      <c r="J26" s="93"/>
      <c r="K26" s="247"/>
      <c r="L26" s="245">
        <v>1</v>
      </c>
      <c r="M26" s="284"/>
      <c r="N26" s="449"/>
      <c r="O26" s="450"/>
      <c r="P26" s="127"/>
    </row>
    <row r="27" spans="2:17" s="211" customFormat="1" ht="21">
      <c r="B27" s="242" t="s">
        <v>54</v>
      </c>
      <c r="C27" s="243">
        <v>5</v>
      </c>
      <c r="D27" s="243">
        <v>5</v>
      </c>
      <c r="E27" s="93"/>
      <c r="F27" s="93"/>
      <c r="G27" s="93"/>
      <c r="H27" s="93"/>
      <c r="I27" s="93"/>
      <c r="J27" s="93"/>
      <c r="K27" s="247"/>
      <c r="L27" s="245"/>
      <c r="M27" s="93"/>
      <c r="N27" s="458"/>
      <c r="O27" s="459"/>
      <c r="P27" s="460"/>
    </row>
    <row r="28" spans="2:17" s="211" customFormat="1" ht="21">
      <c r="B28" s="249" t="s">
        <v>55</v>
      </c>
      <c r="C28" s="243">
        <v>5</v>
      </c>
      <c r="D28" s="243">
        <v>5</v>
      </c>
      <c r="E28" s="354"/>
      <c r="F28" s="354"/>
      <c r="G28" s="354"/>
      <c r="H28" s="354"/>
      <c r="I28" s="354"/>
      <c r="J28" s="354"/>
      <c r="K28" s="247"/>
      <c r="L28" s="335"/>
      <c r="M28" s="252"/>
      <c r="N28" s="461"/>
      <c r="O28" s="462"/>
      <c r="P28" s="463"/>
    </row>
    <row r="29" spans="2:17" s="211" customFormat="1" ht="21">
      <c r="B29" s="136" t="s">
        <v>33</v>
      </c>
      <c r="C29" s="243">
        <v>45</v>
      </c>
      <c r="D29" s="243">
        <v>41</v>
      </c>
      <c r="E29" s="357">
        <f t="shared" ref="E29:J29" si="3">SUM(E20:E28)</f>
        <v>0</v>
      </c>
      <c r="F29" s="357">
        <f t="shared" si="3"/>
        <v>0</v>
      </c>
      <c r="G29" s="357">
        <f t="shared" si="3"/>
        <v>0</v>
      </c>
      <c r="H29" s="357">
        <f t="shared" si="3"/>
        <v>0</v>
      </c>
      <c r="I29" s="357">
        <f t="shared" si="3"/>
        <v>0</v>
      </c>
      <c r="J29" s="357">
        <f t="shared" si="3"/>
        <v>0</v>
      </c>
      <c r="K29" s="378">
        <v>0</v>
      </c>
      <c r="L29" s="337">
        <v>4</v>
      </c>
      <c r="M29" s="356">
        <v>0</v>
      </c>
      <c r="N29" s="464"/>
      <c r="O29" s="465"/>
      <c r="P29" s="466"/>
    </row>
    <row r="30" spans="2:17" s="211" customFormat="1" ht="21">
      <c r="B30" s="258"/>
      <c r="C30" s="259"/>
      <c r="D30" s="260"/>
      <c r="E30" s="259"/>
      <c r="F30" s="259"/>
      <c r="G30" s="259"/>
      <c r="H30" s="258"/>
      <c r="I30" s="258"/>
      <c r="J30" s="258"/>
      <c r="K30" s="259"/>
      <c r="L30" s="308"/>
      <c r="M30" s="259"/>
      <c r="N30" s="258"/>
      <c r="O30" s="258"/>
      <c r="P30" s="258"/>
    </row>
    <row r="31" spans="2:17" s="211" customFormat="1" ht="25.8">
      <c r="B31" s="467" t="s">
        <v>4</v>
      </c>
      <c r="C31" s="468"/>
      <c r="D31" s="468"/>
      <c r="E31" s="468"/>
      <c r="F31" s="468"/>
      <c r="G31" s="468"/>
      <c r="H31" s="469"/>
      <c r="I31" s="467" t="s">
        <v>56</v>
      </c>
      <c r="J31" s="468"/>
      <c r="K31" s="468"/>
      <c r="L31" s="469"/>
      <c r="M31" s="467" t="s">
        <v>57</v>
      </c>
      <c r="N31" s="468"/>
      <c r="O31" s="468"/>
      <c r="P31" s="469"/>
    </row>
    <row r="32" spans="2:17" s="211" customFormat="1" ht="21">
      <c r="B32" s="240" t="s">
        <v>34</v>
      </c>
      <c r="C32" s="241" t="s">
        <v>58</v>
      </c>
      <c r="D32" s="241" t="s">
        <v>59</v>
      </c>
      <c r="E32" s="261" t="s">
        <v>36</v>
      </c>
      <c r="F32" s="470" t="s">
        <v>46</v>
      </c>
      <c r="G32" s="471"/>
      <c r="H32" s="472"/>
      <c r="I32" s="312" t="s">
        <v>60</v>
      </c>
      <c r="J32" s="422" t="s">
        <v>61</v>
      </c>
      <c r="K32" s="423" t="s">
        <v>62</v>
      </c>
      <c r="L32" s="423" t="s">
        <v>63</v>
      </c>
      <c r="M32" s="379" t="s">
        <v>64</v>
      </c>
      <c r="N32" s="380" t="s">
        <v>65</v>
      </c>
      <c r="O32" s="381" t="s">
        <v>66</v>
      </c>
      <c r="P32" s="382" t="s">
        <v>67</v>
      </c>
    </row>
    <row r="33" spans="2:16" s="211" customFormat="1" ht="25.8">
      <c r="B33" s="242" t="s">
        <v>47</v>
      </c>
      <c r="C33" s="262">
        <v>60</v>
      </c>
      <c r="D33" s="263"/>
      <c r="E33" s="262">
        <v>60</v>
      </c>
      <c r="F33" s="473"/>
      <c r="G33" s="474"/>
      <c r="H33" s="475"/>
      <c r="I33" s="242" t="s">
        <v>47</v>
      </c>
      <c r="J33" s="424"/>
      <c r="K33" s="424"/>
      <c r="L33" s="424"/>
      <c r="M33" s="425" t="s">
        <v>47</v>
      </c>
      <c r="N33" s="385">
        <f>16*2*5</f>
        <v>160</v>
      </c>
      <c r="O33" s="386">
        <v>89</v>
      </c>
      <c r="P33" s="387">
        <f>N33*P7</f>
        <v>60.8</v>
      </c>
    </row>
    <row r="34" spans="2:16" s="211" customFormat="1" ht="40.5" customHeight="1">
      <c r="B34" s="246" t="s">
        <v>48</v>
      </c>
      <c r="C34" s="262">
        <v>60</v>
      </c>
      <c r="D34" s="263"/>
      <c r="E34" s="262">
        <v>60</v>
      </c>
      <c r="F34" s="476"/>
      <c r="G34" s="450"/>
      <c r="H34" s="451"/>
      <c r="I34" s="246" t="s">
        <v>48</v>
      </c>
      <c r="J34" s="416">
        <v>2</v>
      </c>
      <c r="K34" s="384"/>
      <c r="L34" s="416">
        <v>2</v>
      </c>
      <c r="M34" s="112" t="s">
        <v>48</v>
      </c>
      <c r="N34" s="385">
        <v>160</v>
      </c>
      <c r="O34" s="386">
        <v>125</v>
      </c>
      <c r="P34" s="387">
        <f t="shared" ref="P34:P41" si="4">N34*P8</f>
        <v>92.8</v>
      </c>
    </row>
    <row r="35" spans="2:16" s="211" customFormat="1" ht="23.4">
      <c r="B35" s="246" t="s">
        <v>49</v>
      </c>
      <c r="C35" s="262">
        <v>15</v>
      </c>
      <c r="D35" s="263"/>
      <c r="E35" s="262">
        <v>15</v>
      </c>
      <c r="F35" s="476"/>
      <c r="G35" s="450"/>
      <c r="H35" s="451"/>
      <c r="I35" s="246" t="s">
        <v>49</v>
      </c>
      <c r="J35" s="383"/>
      <c r="K35" s="384"/>
      <c r="L35" s="388"/>
      <c r="M35" s="112" t="s">
        <v>49</v>
      </c>
      <c r="N35" s="385">
        <v>160</v>
      </c>
      <c r="O35" s="386">
        <v>11</v>
      </c>
      <c r="P35" s="387">
        <f t="shared" si="4"/>
        <v>160</v>
      </c>
    </row>
    <row r="36" spans="2:16" s="211" customFormat="1" ht="23.4">
      <c r="B36" s="242" t="s">
        <v>50</v>
      </c>
      <c r="C36" s="262">
        <v>60</v>
      </c>
      <c r="D36" s="263"/>
      <c r="E36" s="262">
        <v>60</v>
      </c>
      <c r="F36" s="476"/>
      <c r="G36" s="450"/>
      <c r="H36" s="451"/>
      <c r="I36" s="242" t="s">
        <v>50</v>
      </c>
      <c r="J36" s="383">
        <v>7</v>
      </c>
      <c r="K36" s="384"/>
      <c r="L36" s="388">
        <v>7</v>
      </c>
      <c r="M36" s="113" t="s">
        <v>50</v>
      </c>
      <c r="N36" s="385">
        <f>40*4</f>
        <v>160</v>
      </c>
      <c r="O36" s="386">
        <v>164</v>
      </c>
      <c r="P36" s="387">
        <f t="shared" si="4"/>
        <v>124.80000000000001</v>
      </c>
    </row>
    <row r="37" spans="2:16" s="211" customFormat="1" ht="23.4">
      <c r="B37" s="242" t="s">
        <v>51</v>
      </c>
      <c r="C37" s="262">
        <v>32</v>
      </c>
      <c r="D37" s="263"/>
      <c r="E37" s="262">
        <v>32</v>
      </c>
      <c r="F37" s="476"/>
      <c r="G37" s="450"/>
      <c r="H37" s="451"/>
      <c r="I37" s="242" t="s">
        <v>51</v>
      </c>
      <c r="J37" s="383">
        <v>1</v>
      </c>
      <c r="K37" s="384"/>
      <c r="L37" s="388">
        <v>1</v>
      </c>
      <c r="M37" s="113" t="s">
        <v>97</v>
      </c>
      <c r="N37" s="385">
        <f>40*4</f>
        <v>160</v>
      </c>
      <c r="O37" s="386">
        <v>153</v>
      </c>
      <c r="P37" s="387">
        <f t="shared" si="4"/>
        <v>118.4</v>
      </c>
    </row>
    <row r="38" spans="2:16" s="211" customFormat="1" ht="23.4">
      <c r="B38" s="242" t="s">
        <v>52</v>
      </c>
      <c r="C38" s="262">
        <v>40</v>
      </c>
      <c r="D38" s="263"/>
      <c r="E38" s="262">
        <v>40</v>
      </c>
      <c r="F38" s="476"/>
      <c r="G38" s="450"/>
      <c r="H38" s="451"/>
      <c r="I38" s="242" t="s">
        <v>52</v>
      </c>
      <c r="J38" s="383">
        <v>1</v>
      </c>
      <c r="K38" s="319">
        <v>1</v>
      </c>
      <c r="L38" s="388">
        <v>2</v>
      </c>
      <c r="M38" s="113" t="s">
        <v>52</v>
      </c>
      <c r="N38" s="385">
        <f>40*4</f>
        <v>160</v>
      </c>
      <c r="O38" s="386">
        <v>90</v>
      </c>
      <c r="P38" s="387">
        <f t="shared" si="4"/>
        <v>73.600000000000009</v>
      </c>
    </row>
    <row r="39" spans="2:16" s="211" customFormat="1" ht="23.4">
      <c r="B39" s="242" t="s">
        <v>53</v>
      </c>
      <c r="C39" s="262">
        <v>35</v>
      </c>
      <c r="D39" s="263"/>
      <c r="E39" s="262">
        <v>35</v>
      </c>
      <c r="F39" s="476"/>
      <c r="G39" s="450"/>
      <c r="H39" s="451"/>
      <c r="I39" s="242" t="str">
        <f>'Week 2'!I39</f>
        <v>Route 6D</v>
      </c>
      <c r="J39" s="383">
        <v>1</v>
      </c>
      <c r="K39" s="319"/>
      <c r="L39" s="388">
        <v>1</v>
      </c>
      <c r="M39" s="113" t="s">
        <v>53</v>
      </c>
      <c r="N39" s="385">
        <f>40*4</f>
        <v>160</v>
      </c>
      <c r="O39" s="386">
        <v>96</v>
      </c>
      <c r="P39" s="387">
        <f t="shared" si="4"/>
        <v>131.19999999999999</v>
      </c>
    </row>
    <row r="40" spans="2:16" s="211" customFormat="1" ht="40.5" customHeight="1">
      <c r="B40" s="242" t="s">
        <v>54</v>
      </c>
      <c r="C40" s="262">
        <v>40</v>
      </c>
      <c r="D40" s="263"/>
      <c r="E40" s="262">
        <v>40</v>
      </c>
      <c r="F40" s="476"/>
      <c r="G40" s="450"/>
      <c r="H40" s="451"/>
      <c r="I40" s="242" t="s">
        <v>54</v>
      </c>
      <c r="J40" s="416">
        <v>1</v>
      </c>
      <c r="K40" s="319"/>
      <c r="L40" s="416">
        <v>1</v>
      </c>
      <c r="M40" s="113" t="s">
        <v>54</v>
      </c>
      <c r="N40" s="385">
        <f>5*48</f>
        <v>240</v>
      </c>
      <c r="O40" s="386">
        <v>116</v>
      </c>
      <c r="P40" s="387">
        <f t="shared" si="4"/>
        <v>117.6</v>
      </c>
    </row>
    <row r="41" spans="2:16" s="211" customFormat="1" ht="40.5" customHeight="1">
      <c r="B41" s="264" t="s">
        <v>55</v>
      </c>
      <c r="C41" s="265">
        <v>30</v>
      </c>
      <c r="D41" s="266"/>
      <c r="E41" s="265">
        <v>30</v>
      </c>
      <c r="F41" s="477"/>
      <c r="G41" s="462"/>
      <c r="H41" s="463"/>
      <c r="I41" s="264" t="s">
        <v>55</v>
      </c>
      <c r="J41" s="389"/>
      <c r="K41" s="324"/>
      <c r="L41" s="389"/>
      <c r="M41" s="326" t="s">
        <v>55</v>
      </c>
      <c r="N41" s="385">
        <f>5*48</f>
        <v>240</v>
      </c>
      <c r="O41" s="390">
        <v>28</v>
      </c>
      <c r="P41" s="426">
        <f t="shared" si="4"/>
        <v>240</v>
      </c>
    </row>
    <row r="42" spans="2:16" s="211" customFormat="1" ht="21.75" customHeight="1">
      <c r="B42" s="358" t="s">
        <v>33</v>
      </c>
      <c r="C42" s="267">
        <v>372</v>
      </c>
      <c r="D42" s="268"/>
      <c r="E42" s="267">
        <v>372</v>
      </c>
      <c r="F42" s="478"/>
      <c r="G42" s="479"/>
      <c r="H42" s="480"/>
      <c r="I42" s="253" t="s">
        <v>33</v>
      </c>
      <c r="J42" s="299" t="s">
        <v>98</v>
      </c>
      <c r="K42" s="329">
        <v>1</v>
      </c>
      <c r="L42" s="427">
        <v>14</v>
      </c>
      <c r="M42" s="253" t="s">
        <v>33</v>
      </c>
      <c r="N42" s="393">
        <f>SUM(N33:N41)</f>
        <v>1600</v>
      </c>
      <c r="O42" s="394">
        <v>872</v>
      </c>
      <c r="P42" s="428">
        <v>1119</v>
      </c>
    </row>
    <row r="43" spans="2:16" s="211" customFormat="1" ht="23.4">
      <c r="B43" s="259"/>
      <c r="I43" s="258"/>
      <c r="J43" s="391"/>
      <c r="K43" s="391"/>
      <c r="L43" s="392"/>
      <c r="M43" s="333"/>
      <c r="N43" s="258"/>
      <c r="O43" s="258"/>
      <c r="P43" s="258"/>
    </row>
    <row r="44" spans="2:16" s="211" customFormat="1" ht="25.8">
      <c r="B44" s="481" t="s">
        <v>70</v>
      </c>
      <c r="C44" s="482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2"/>
      <c r="P44" s="484"/>
    </row>
    <row r="45" spans="2:16" s="211" customFormat="1" ht="21">
      <c r="B45" s="240" t="s">
        <v>34</v>
      </c>
      <c r="C45" s="414" t="s">
        <v>71</v>
      </c>
      <c r="D45" s="241" t="s">
        <v>72</v>
      </c>
      <c r="E45" s="241" t="s">
        <v>73</v>
      </c>
      <c r="F45" s="241" t="s">
        <v>74</v>
      </c>
      <c r="G45" s="241" t="s">
        <v>75</v>
      </c>
      <c r="H45" s="241" t="s">
        <v>77</v>
      </c>
      <c r="I45" s="241" t="s">
        <v>78</v>
      </c>
      <c r="J45" s="241" t="s">
        <v>79</v>
      </c>
      <c r="K45" s="241"/>
      <c r="L45" s="241" t="s">
        <v>80</v>
      </c>
      <c r="M45" s="302" t="s">
        <v>46</v>
      </c>
      <c r="N45" s="395"/>
      <c r="O45" s="395"/>
      <c r="P45" s="396"/>
    </row>
    <row r="46" spans="2:16" s="211" customFormat="1" ht="23.4">
      <c r="B46" s="271" t="s">
        <v>47</v>
      </c>
      <c r="C46" s="364">
        <v>1134</v>
      </c>
      <c r="D46" s="415">
        <v>1</v>
      </c>
      <c r="E46" s="362"/>
      <c r="F46" s="415"/>
      <c r="G46" s="363"/>
      <c r="H46" s="363"/>
      <c r="I46" s="363"/>
      <c r="J46" s="363">
        <v>1</v>
      </c>
      <c r="K46" s="363"/>
      <c r="L46" s="397"/>
      <c r="M46" s="429"/>
      <c r="N46" s="429"/>
      <c r="O46" s="429"/>
      <c r="P46" s="430"/>
    </row>
    <row r="47" spans="2:16" s="211" customFormat="1" ht="23.4">
      <c r="B47" s="246" t="s">
        <v>48</v>
      </c>
      <c r="C47" s="364">
        <v>1447</v>
      </c>
      <c r="D47" s="383">
        <v>14</v>
      </c>
      <c r="E47" s="362"/>
      <c r="F47" s="383">
        <v>14</v>
      </c>
      <c r="G47" s="362"/>
      <c r="H47" s="362"/>
      <c r="I47" s="362"/>
      <c r="J47" s="362"/>
      <c r="K47" s="362"/>
      <c r="L47" s="398">
        <v>1</v>
      </c>
      <c r="M47" s="399"/>
      <c r="N47" s="399"/>
      <c r="O47" s="399"/>
      <c r="P47" s="400"/>
    </row>
    <row r="48" spans="2:16" s="211" customFormat="1" ht="23.4">
      <c r="B48" s="246" t="s">
        <v>49</v>
      </c>
      <c r="C48" s="364">
        <v>194</v>
      </c>
      <c r="D48" s="415">
        <v>2</v>
      </c>
      <c r="E48" s="362"/>
      <c r="F48" s="415">
        <v>1</v>
      </c>
      <c r="G48" s="362"/>
      <c r="H48" s="362"/>
      <c r="I48" s="362">
        <v>1</v>
      </c>
      <c r="J48" s="362"/>
      <c r="K48" s="362"/>
      <c r="L48" s="398"/>
      <c r="M48" s="399"/>
      <c r="N48" s="399"/>
      <c r="O48" s="399"/>
      <c r="P48" s="400"/>
    </row>
    <row r="49" spans="2:16" s="211" customFormat="1" ht="23.4">
      <c r="B49" s="242" t="s">
        <v>50</v>
      </c>
      <c r="C49" s="364">
        <v>1993</v>
      </c>
      <c r="D49" s="416">
        <v>2</v>
      </c>
      <c r="E49" s="362"/>
      <c r="F49" s="416"/>
      <c r="G49" s="362"/>
      <c r="H49" s="362">
        <v>1</v>
      </c>
      <c r="I49" s="362"/>
      <c r="J49" s="362">
        <v>1</v>
      </c>
      <c r="K49" s="362"/>
      <c r="L49" s="398"/>
      <c r="M49" s="516"/>
      <c r="N49" s="517"/>
      <c r="O49" s="517"/>
      <c r="P49" s="518"/>
    </row>
    <row r="50" spans="2:16" s="211" customFormat="1" ht="23.4">
      <c r="B50" s="242" t="s">
        <v>51</v>
      </c>
      <c r="C50" s="364">
        <v>1171</v>
      </c>
      <c r="D50" s="416">
        <v>3</v>
      </c>
      <c r="E50" s="362"/>
      <c r="F50" s="416"/>
      <c r="G50" s="362"/>
      <c r="H50" s="362">
        <v>2</v>
      </c>
      <c r="I50" s="362"/>
      <c r="J50" s="362">
        <v>1</v>
      </c>
      <c r="K50" s="362"/>
      <c r="L50" s="398"/>
      <c r="M50" s="399"/>
      <c r="N50" s="399"/>
      <c r="O50" s="399"/>
      <c r="P50" s="400"/>
    </row>
    <row r="51" spans="2:16" s="211" customFormat="1" ht="23.4">
      <c r="B51" s="242" t="s">
        <v>52</v>
      </c>
      <c r="C51" s="364">
        <v>1173</v>
      </c>
      <c r="D51" s="416"/>
      <c r="E51" s="362"/>
      <c r="F51" s="416"/>
      <c r="G51" s="362"/>
      <c r="H51" s="362"/>
      <c r="I51" s="362"/>
      <c r="J51" s="362"/>
      <c r="K51" s="362"/>
      <c r="L51" s="398"/>
      <c r="M51" s="399"/>
      <c r="N51" s="431"/>
      <c r="O51" s="399"/>
      <c r="P51" s="400"/>
    </row>
    <row r="52" spans="2:16" s="211" customFormat="1" ht="23.4">
      <c r="B52" s="242" t="s">
        <v>53</v>
      </c>
      <c r="C52" s="364">
        <v>1488</v>
      </c>
      <c r="D52" s="416">
        <v>5</v>
      </c>
      <c r="E52" s="362"/>
      <c r="F52" s="416"/>
      <c r="G52" s="362"/>
      <c r="H52" s="362">
        <v>3</v>
      </c>
      <c r="I52" s="362"/>
      <c r="J52" s="362">
        <v>2</v>
      </c>
      <c r="K52" s="362"/>
      <c r="L52" s="398"/>
      <c r="M52" s="399"/>
      <c r="N52" s="399"/>
      <c r="O52" s="399"/>
      <c r="P52" s="400"/>
    </row>
    <row r="53" spans="2:16" s="211" customFormat="1" ht="23.4">
      <c r="B53" s="242" t="s">
        <v>54</v>
      </c>
      <c r="C53" s="364">
        <v>1786</v>
      </c>
      <c r="D53" s="417">
        <v>19</v>
      </c>
      <c r="E53" s="362"/>
      <c r="F53" s="417">
        <v>19</v>
      </c>
      <c r="G53" s="362"/>
      <c r="H53" s="362"/>
      <c r="I53" s="362"/>
      <c r="J53" s="362"/>
      <c r="K53" s="362"/>
      <c r="L53" s="398"/>
      <c r="M53" s="521"/>
      <c r="N53" s="522"/>
      <c r="O53" s="522"/>
      <c r="P53" s="523"/>
    </row>
    <row r="54" spans="2:16" s="211" customFormat="1" ht="23.4">
      <c r="B54" s="249" t="s">
        <v>55</v>
      </c>
      <c r="C54" s="365">
        <v>461</v>
      </c>
      <c r="D54" s="366">
        <v>4</v>
      </c>
      <c r="E54" s="366"/>
      <c r="F54" s="366">
        <v>4</v>
      </c>
      <c r="G54" s="367"/>
      <c r="H54" s="367"/>
      <c r="I54" s="367"/>
      <c r="J54" s="367"/>
      <c r="K54" s="367"/>
      <c r="L54" s="401"/>
      <c r="M54" s="402"/>
      <c r="N54" s="402"/>
      <c r="O54" s="402"/>
      <c r="P54" s="403"/>
    </row>
    <row r="55" spans="2:16" s="211" customFormat="1" ht="21">
      <c r="B55" s="418" t="s">
        <v>33</v>
      </c>
      <c r="C55" s="419">
        <v>10847</v>
      </c>
      <c r="D55" s="419">
        <v>50</v>
      </c>
      <c r="E55" s="420"/>
      <c r="F55" s="419">
        <v>38</v>
      </c>
      <c r="G55" s="279"/>
      <c r="H55" s="279">
        <v>6</v>
      </c>
      <c r="I55" s="279">
        <v>1</v>
      </c>
      <c r="J55" s="279">
        <v>5</v>
      </c>
      <c r="K55" s="279"/>
      <c r="L55" s="279">
        <v>1</v>
      </c>
      <c r="M55" s="404"/>
      <c r="N55" s="404"/>
      <c r="O55" s="404"/>
      <c r="P55" s="405"/>
    </row>
    <row r="56" spans="2:16" s="211" customFormat="1" ht="21">
      <c r="B56" s="259"/>
      <c r="C56" s="259"/>
      <c r="E56" s="259"/>
      <c r="F56" s="259"/>
      <c r="G56" s="259"/>
      <c r="H56" s="259"/>
      <c r="I56" s="258"/>
      <c r="J56" s="258"/>
      <c r="K56" s="258"/>
      <c r="L56" s="258"/>
      <c r="M56" s="259"/>
      <c r="N56" s="338"/>
      <c r="O56" s="339"/>
      <c r="P56" s="340"/>
    </row>
    <row r="57" spans="2:16" s="211" customFormat="1" ht="28.8">
      <c r="B57" s="498" t="s">
        <v>81</v>
      </c>
      <c r="C57" s="499"/>
      <c r="D57" s="499"/>
      <c r="E57" s="499"/>
      <c r="F57" s="499"/>
      <c r="G57" s="500"/>
      <c r="H57" s="470" t="s">
        <v>82</v>
      </c>
      <c r="I57" s="471"/>
      <c r="J57" s="471"/>
      <c r="K57" s="471"/>
      <c r="L57" s="471"/>
      <c r="M57" s="472"/>
    </row>
    <row r="58" spans="2:16" s="211" customFormat="1" ht="21">
      <c r="B58" s="240" t="s">
        <v>60</v>
      </c>
      <c r="C58" s="414" t="s">
        <v>83</v>
      </c>
      <c r="D58" s="414" t="s">
        <v>84</v>
      </c>
      <c r="E58" s="414" t="s">
        <v>85</v>
      </c>
      <c r="F58" s="524" t="s">
        <v>46</v>
      </c>
      <c r="G58" s="472"/>
      <c r="H58" s="281" t="s">
        <v>60</v>
      </c>
      <c r="I58" s="341" t="s">
        <v>87</v>
      </c>
      <c r="J58" s="341" t="s">
        <v>88</v>
      </c>
      <c r="K58" s="341" t="s">
        <v>89</v>
      </c>
      <c r="L58" s="341" t="s">
        <v>90</v>
      </c>
      <c r="M58" s="341" t="s">
        <v>95</v>
      </c>
    </row>
    <row r="59" spans="2:16" s="211" customFormat="1" ht="23.25" customHeight="1">
      <c r="B59" s="271" t="s">
        <v>47</v>
      </c>
      <c r="C59" s="364">
        <v>1134</v>
      </c>
      <c r="D59" s="398"/>
      <c r="E59" s="364">
        <v>1134</v>
      </c>
      <c r="F59" s="488"/>
      <c r="G59" s="490"/>
      <c r="H59" s="283" t="s">
        <v>14</v>
      </c>
      <c r="I59" s="342">
        <v>2313.91</v>
      </c>
      <c r="J59" s="342">
        <v>2313.91</v>
      </c>
      <c r="K59" s="342">
        <v>2313.91</v>
      </c>
      <c r="L59" s="342"/>
      <c r="M59" s="342"/>
      <c r="N59" s="342">
        <v>2313.91</v>
      </c>
    </row>
    <row r="60" spans="2:16" s="211" customFormat="1" ht="23.25" customHeight="1">
      <c r="B60" s="246" t="s">
        <v>48</v>
      </c>
      <c r="C60" s="364">
        <v>1447</v>
      </c>
      <c r="D60" s="398"/>
      <c r="E60" s="364">
        <v>1447</v>
      </c>
      <c r="F60" s="455"/>
      <c r="G60" s="457"/>
      <c r="H60" s="286" t="s">
        <v>17</v>
      </c>
      <c r="I60" s="171">
        <v>8391.33</v>
      </c>
      <c r="J60" s="171">
        <v>8391.33</v>
      </c>
      <c r="K60" s="171">
        <v>8391.33</v>
      </c>
      <c r="L60" s="171"/>
      <c r="M60" s="171"/>
      <c r="N60" s="171">
        <v>8391.33</v>
      </c>
    </row>
    <row r="61" spans="2:16" s="211" customFormat="1" ht="23.25" customHeight="1">
      <c r="B61" s="246" t="s">
        <v>49</v>
      </c>
      <c r="C61" s="364">
        <v>194</v>
      </c>
      <c r="D61" s="398"/>
      <c r="E61" s="364">
        <v>194</v>
      </c>
      <c r="F61" s="455"/>
      <c r="G61" s="457"/>
      <c r="H61" s="286" t="s">
        <v>19</v>
      </c>
      <c r="I61" s="171">
        <v>3266.61</v>
      </c>
      <c r="J61" s="171">
        <v>3266.61</v>
      </c>
      <c r="K61" s="171">
        <v>3266.61</v>
      </c>
      <c r="L61" s="171"/>
      <c r="M61" s="171"/>
      <c r="N61" s="171">
        <v>3266.61</v>
      </c>
    </row>
    <row r="62" spans="2:16" s="211" customFormat="1" ht="23.25" customHeight="1">
      <c r="B62" s="242" t="s">
        <v>50</v>
      </c>
      <c r="C62" s="364">
        <v>1993</v>
      </c>
      <c r="D62" s="398"/>
      <c r="E62" s="364">
        <v>1993</v>
      </c>
      <c r="F62" s="455"/>
      <c r="G62" s="457"/>
      <c r="H62" s="286" t="s">
        <v>21</v>
      </c>
      <c r="I62" s="343">
        <v>5673</v>
      </c>
      <c r="J62" s="343">
        <v>5673</v>
      </c>
      <c r="K62" s="343">
        <v>5673</v>
      </c>
      <c r="L62" s="343"/>
      <c r="M62" s="343"/>
      <c r="N62" s="343">
        <v>4113.92</v>
      </c>
    </row>
    <row r="63" spans="2:16" s="211" customFormat="1" ht="23.25" customHeight="1">
      <c r="B63" s="242" t="s">
        <v>51</v>
      </c>
      <c r="C63" s="364">
        <v>1171</v>
      </c>
      <c r="D63" s="398"/>
      <c r="E63" s="364">
        <v>1171</v>
      </c>
      <c r="F63" s="455"/>
      <c r="G63" s="457"/>
      <c r="H63" s="286" t="s">
        <v>23</v>
      </c>
      <c r="I63" s="343">
        <v>9519</v>
      </c>
      <c r="J63" s="343">
        <v>9519</v>
      </c>
      <c r="K63" s="343">
        <v>10298</v>
      </c>
      <c r="L63" s="343"/>
      <c r="M63" s="343"/>
      <c r="N63" s="343">
        <v>5621.47</v>
      </c>
    </row>
    <row r="64" spans="2:16" s="211" customFormat="1" ht="23.25" customHeight="1">
      <c r="B64" s="242" t="s">
        <v>52</v>
      </c>
      <c r="C64" s="364">
        <v>1173</v>
      </c>
      <c r="D64" s="398"/>
      <c r="E64" s="364">
        <v>1173</v>
      </c>
      <c r="F64" s="306"/>
      <c r="G64" s="307"/>
      <c r="H64" s="286" t="s">
        <v>25</v>
      </c>
      <c r="I64" s="343">
        <v>1895.83</v>
      </c>
      <c r="J64" s="343">
        <v>1895.83</v>
      </c>
      <c r="K64" s="343">
        <v>1896</v>
      </c>
      <c r="L64" s="343"/>
      <c r="M64" s="343"/>
      <c r="N64" s="343">
        <v>1895.83</v>
      </c>
    </row>
    <row r="65" spans="2:16" s="211" customFormat="1" ht="23.25" customHeight="1">
      <c r="B65" s="242" t="s">
        <v>53</v>
      </c>
      <c r="C65" s="364">
        <v>1488</v>
      </c>
      <c r="D65" s="398"/>
      <c r="E65" s="364">
        <v>1488</v>
      </c>
      <c r="F65" s="455"/>
      <c r="G65" s="457"/>
      <c r="H65" s="286" t="s">
        <v>27</v>
      </c>
      <c r="I65" s="343">
        <v>3942.57</v>
      </c>
      <c r="J65" s="343">
        <v>3942.57</v>
      </c>
      <c r="K65" s="343">
        <v>4722</v>
      </c>
      <c r="L65" s="343"/>
      <c r="M65" s="343"/>
      <c r="N65" s="343">
        <v>3942.57</v>
      </c>
    </row>
    <row r="66" spans="2:16" s="211" customFormat="1" ht="23.25" customHeight="1">
      <c r="B66" s="242" t="s">
        <v>54</v>
      </c>
      <c r="C66" s="364">
        <v>1786</v>
      </c>
      <c r="D66" s="398"/>
      <c r="E66" s="364">
        <v>1786</v>
      </c>
      <c r="F66" s="455"/>
      <c r="G66" s="457"/>
      <c r="H66" s="286" t="s">
        <v>29</v>
      </c>
      <c r="I66" s="171">
        <v>6565.77</v>
      </c>
      <c r="J66" s="171">
        <v>6565.77</v>
      </c>
      <c r="K66" s="171">
        <v>6565.77</v>
      </c>
      <c r="L66" s="171"/>
      <c r="M66" s="171"/>
      <c r="N66" s="171">
        <v>6565.77</v>
      </c>
    </row>
    <row r="67" spans="2:16" s="211" customFormat="1" ht="23.25" customHeight="1">
      <c r="B67" s="249" t="s">
        <v>55</v>
      </c>
      <c r="C67" s="365">
        <v>461</v>
      </c>
      <c r="D67" s="432"/>
      <c r="E67" s="365">
        <v>461</v>
      </c>
      <c r="F67" s="525"/>
      <c r="G67" s="526"/>
      <c r="H67" s="344">
        <v>6</v>
      </c>
      <c r="I67" s="348">
        <v>8110.47</v>
      </c>
      <c r="J67" s="348">
        <v>8110.47</v>
      </c>
      <c r="K67" s="348">
        <v>8110.47</v>
      </c>
      <c r="L67" s="348"/>
      <c r="M67" s="348"/>
      <c r="N67" s="348">
        <v>8110.47</v>
      </c>
    </row>
    <row r="68" spans="2:16" s="211" customFormat="1" ht="23.25" customHeight="1">
      <c r="B68" s="433" t="s">
        <v>33</v>
      </c>
      <c r="C68" s="419">
        <v>10847</v>
      </c>
      <c r="D68" s="434"/>
      <c r="E68" s="419">
        <v>10847</v>
      </c>
      <c r="F68" s="527"/>
      <c r="G68" s="528"/>
      <c r="H68" s="269" t="s">
        <v>33</v>
      </c>
      <c r="I68" s="435">
        <v>51237</v>
      </c>
      <c r="J68" s="435">
        <v>51237</v>
      </c>
      <c r="K68" s="435">
        <v>51237</v>
      </c>
      <c r="L68" s="435"/>
      <c r="M68" s="435"/>
      <c r="N68" s="435">
        <v>43442.17</v>
      </c>
    </row>
    <row r="69" spans="2:16" s="211" customFormat="1" ht="21">
      <c r="B69" s="506"/>
      <c r="C69" s="506"/>
      <c r="D69" s="259"/>
      <c r="E69" s="333"/>
      <c r="F69" s="333"/>
      <c r="G69" s="333"/>
      <c r="H69" s="333"/>
      <c r="I69" s="333"/>
      <c r="J69" s="333"/>
      <c r="K69" s="333"/>
      <c r="L69" s="333"/>
      <c r="M69" s="345"/>
      <c r="N69" s="351"/>
      <c r="O69" s="340"/>
      <c r="P69" s="340"/>
    </row>
    <row r="70" spans="2:16" ht="21">
      <c r="H70" s="345"/>
      <c r="I70" s="345"/>
      <c r="J70" s="345"/>
      <c r="K70" s="345"/>
      <c r="L70" s="345"/>
      <c r="M70" s="345"/>
      <c r="N70" s="345"/>
      <c r="O70" s="345"/>
    </row>
    <row r="71" spans="2:16" ht="21">
      <c r="H71" s="345"/>
      <c r="I71" s="345"/>
      <c r="J71" s="345"/>
      <c r="K71" s="345"/>
      <c r="L71" s="345"/>
      <c r="M71" s="345"/>
      <c r="N71" s="345"/>
      <c r="O71" s="345"/>
    </row>
    <row r="72" spans="2:16" ht="21">
      <c r="H72" s="345"/>
      <c r="I72" s="345"/>
      <c r="J72" s="345"/>
      <c r="K72" s="345"/>
      <c r="L72" s="345"/>
      <c r="M72" s="345"/>
      <c r="N72" s="345"/>
      <c r="O72" s="345"/>
    </row>
    <row r="73" spans="2:16" ht="21">
      <c r="H73" s="345"/>
      <c r="I73" s="345"/>
      <c r="J73" s="345"/>
      <c r="K73" s="345"/>
      <c r="L73" s="345"/>
      <c r="M73" s="345">
        <v>9519</v>
      </c>
      <c r="N73" s="345"/>
      <c r="O73" s="345"/>
    </row>
    <row r="74" spans="2:16" ht="21">
      <c r="H74" s="345"/>
      <c r="I74" s="345"/>
      <c r="J74" s="345"/>
      <c r="K74" s="345"/>
      <c r="L74" s="345"/>
      <c r="M74" s="345"/>
      <c r="N74" s="345"/>
      <c r="O74" s="345"/>
    </row>
    <row r="75" spans="2:16" ht="21">
      <c r="H75" s="345"/>
      <c r="I75" s="345"/>
      <c r="J75" s="345"/>
      <c r="K75" s="345"/>
      <c r="L75" s="345"/>
      <c r="M75" s="345"/>
      <c r="N75" s="345"/>
      <c r="O75" s="345"/>
    </row>
    <row r="76" spans="2:16" ht="21">
      <c r="H76" s="345"/>
      <c r="I76" s="345"/>
      <c r="J76" s="345"/>
      <c r="K76" s="345"/>
      <c r="L76" s="345"/>
      <c r="M76" s="345"/>
      <c r="N76" s="345"/>
      <c r="O76" s="345"/>
    </row>
    <row r="77" spans="2:16" ht="21">
      <c r="H77" s="345"/>
      <c r="I77" s="345"/>
      <c r="J77" s="345"/>
      <c r="K77" s="345"/>
      <c r="L77" s="345"/>
      <c r="M77" s="345"/>
      <c r="N77" s="345"/>
      <c r="O77" s="345"/>
    </row>
    <row r="78" spans="2:16" ht="21">
      <c r="H78" s="345"/>
      <c r="I78" s="345"/>
      <c r="J78" s="345"/>
      <c r="K78" s="345"/>
      <c r="L78" s="345"/>
      <c r="N78" s="345"/>
      <c r="O78" s="345"/>
    </row>
    <row r="80" spans="2:16" ht="21">
      <c r="M80" s="346"/>
    </row>
    <row r="81" spans="8:16" ht="21">
      <c r="H81" s="507"/>
      <c r="I81" s="507"/>
      <c r="J81" s="507"/>
      <c r="K81" s="507"/>
      <c r="N81" s="346"/>
      <c r="O81" s="346"/>
      <c r="P81" s="346"/>
    </row>
  </sheetData>
  <mergeCells count="50">
    <mergeCell ref="B69:C69"/>
    <mergeCell ref="H81:K81"/>
    <mergeCell ref="F63:G63"/>
    <mergeCell ref="F65:G65"/>
    <mergeCell ref="F66:G66"/>
    <mergeCell ref="F67:G67"/>
    <mergeCell ref="F68:G68"/>
    <mergeCell ref="F58:G58"/>
    <mergeCell ref="F59:G59"/>
    <mergeCell ref="F60:G60"/>
    <mergeCell ref="F61:G61"/>
    <mergeCell ref="F62:G62"/>
    <mergeCell ref="F42:H42"/>
    <mergeCell ref="B44:P44"/>
    <mergeCell ref="M49:P49"/>
    <mergeCell ref="M53:P53"/>
    <mergeCell ref="B57:G57"/>
    <mergeCell ref="H57:M57"/>
    <mergeCell ref="F37:H37"/>
    <mergeCell ref="F38:H38"/>
    <mergeCell ref="F39:H39"/>
    <mergeCell ref="F40:H40"/>
    <mergeCell ref="F41:H41"/>
    <mergeCell ref="F32:H32"/>
    <mergeCell ref="F33:H33"/>
    <mergeCell ref="F34:H34"/>
    <mergeCell ref="F35:H35"/>
    <mergeCell ref="F36:H36"/>
    <mergeCell ref="N26:O26"/>
    <mergeCell ref="N27:P27"/>
    <mergeCell ref="N28:P28"/>
    <mergeCell ref="N29:P29"/>
    <mergeCell ref="B31:H31"/>
    <mergeCell ref="I31:L31"/>
    <mergeCell ref="M31:P31"/>
    <mergeCell ref="N20:P20"/>
    <mergeCell ref="N21:P21"/>
    <mergeCell ref="N23:O23"/>
    <mergeCell ref="N24:O24"/>
    <mergeCell ref="N25:O25"/>
    <mergeCell ref="K5:L5"/>
    <mergeCell ref="M5:N5"/>
    <mergeCell ref="O5:P5"/>
    <mergeCell ref="B18:P18"/>
    <mergeCell ref="N19:P19"/>
    <mergeCell ref="E1:J1"/>
    <mergeCell ref="E3:G3"/>
    <mergeCell ref="E5:F5"/>
    <mergeCell ref="G5:H5"/>
    <mergeCell ref="I5:J5"/>
  </mergeCells>
  <pageMargins left="0.70833333333333304" right="0.70833333333333304" top="0.74791666666666701" bottom="0.74791666666666701" header="0.31458333333333299" footer="0.31458333333333299"/>
  <pageSetup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1"/>
  <sheetViews>
    <sheetView view="pageBreakPreview" zoomScale="50" zoomScaleNormal="50" workbookViewId="0">
      <selection activeCell="E7" sqref="E7"/>
    </sheetView>
  </sheetViews>
  <sheetFormatPr defaultColWidth="9.109375" defaultRowHeight="14.4"/>
  <cols>
    <col min="1" max="1" width="9.33203125" style="213" customWidth="1"/>
    <col min="2" max="2" width="22.6640625" style="213" customWidth="1"/>
    <col min="3" max="3" width="29.33203125" style="213" customWidth="1"/>
    <col min="4" max="4" width="27.33203125" style="213" customWidth="1"/>
    <col min="5" max="5" width="27.5546875" style="213" customWidth="1"/>
    <col min="6" max="6" width="30.33203125" style="213" customWidth="1"/>
    <col min="7" max="7" width="24" style="213" customWidth="1"/>
    <col min="8" max="8" width="28.33203125" style="213" customWidth="1"/>
    <col min="9" max="9" width="30.6640625" style="213" customWidth="1"/>
    <col min="10" max="10" width="34.109375" style="213" customWidth="1"/>
    <col min="11" max="11" width="31.33203125" style="213" customWidth="1"/>
    <col min="12" max="12" width="32.5546875" style="213" customWidth="1"/>
    <col min="13" max="13" width="25.5546875" style="213" customWidth="1"/>
    <col min="14" max="14" width="28.44140625" style="213" customWidth="1"/>
    <col min="15" max="15" width="24" style="213" customWidth="1"/>
    <col min="16" max="16" width="34.5546875" style="213" customWidth="1"/>
    <col min="17" max="17" width="36.5546875" style="213" customWidth="1"/>
    <col min="18" max="18" width="11.109375" style="213" customWidth="1"/>
    <col min="19" max="16384" width="9.109375" style="213"/>
  </cols>
  <sheetData>
    <row r="1" spans="1:18" s="211" customFormat="1" ht="39" customHeight="1">
      <c r="A1" s="213"/>
      <c r="C1" s="213"/>
      <c r="E1" s="439" t="s">
        <v>0</v>
      </c>
      <c r="F1" s="439"/>
      <c r="G1" s="439"/>
      <c r="H1" s="439"/>
      <c r="I1" s="439"/>
      <c r="J1" s="439"/>
    </row>
    <row r="2" spans="1:18" s="211" customFormat="1">
      <c r="B2" s="213"/>
    </row>
    <row r="3" spans="1:18" s="211" customFormat="1" ht="31.5" customHeight="1">
      <c r="E3" s="440" t="s">
        <v>99</v>
      </c>
      <c r="F3" s="440"/>
      <c r="G3" s="440"/>
      <c r="P3" s="287" t="s">
        <v>2</v>
      </c>
    </row>
    <row r="4" spans="1:18" s="211" customFormat="1"/>
    <row r="5" spans="1:18" ht="31.2">
      <c r="A5" s="211"/>
      <c r="B5" s="211"/>
      <c r="C5" s="211"/>
      <c r="D5" s="211"/>
      <c r="E5" s="441" t="s">
        <v>3</v>
      </c>
      <c r="F5" s="442"/>
      <c r="G5" s="441" t="s">
        <v>4</v>
      </c>
      <c r="H5" s="442"/>
      <c r="I5" s="441" t="s">
        <v>5</v>
      </c>
      <c r="J5" s="442"/>
      <c r="K5" s="441" t="s">
        <v>6</v>
      </c>
      <c r="L5" s="442"/>
      <c r="M5" s="441" t="s">
        <v>7</v>
      </c>
      <c r="N5" s="442"/>
      <c r="O5" s="441" t="s">
        <v>8</v>
      </c>
      <c r="P5" s="442"/>
    </row>
    <row r="6" spans="1:18" ht="25.8">
      <c r="A6" s="211"/>
      <c r="B6" s="214" t="s">
        <v>9</v>
      </c>
      <c r="C6" s="215" t="s">
        <v>10</v>
      </c>
      <c r="D6" s="216" t="s">
        <v>11</v>
      </c>
      <c r="E6" s="215" t="s">
        <v>12</v>
      </c>
      <c r="F6" s="215" t="s">
        <v>13</v>
      </c>
      <c r="G6" s="215" t="s">
        <v>12</v>
      </c>
      <c r="H6" s="352" t="s">
        <v>13</v>
      </c>
      <c r="I6" s="215" t="s">
        <v>12</v>
      </c>
      <c r="J6" s="215" t="s">
        <v>13</v>
      </c>
      <c r="K6" s="215" t="s">
        <v>12</v>
      </c>
      <c r="L6" s="215" t="s">
        <v>13</v>
      </c>
      <c r="M6" s="215" t="s">
        <v>12</v>
      </c>
      <c r="N6" s="215" t="s">
        <v>13</v>
      </c>
      <c r="O6" s="215" t="s">
        <v>12</v>
      </c>
      <c r="P6" s="215" t="s">
        <v>13</v>
      </c>
    </row>
    <row r="7" spans="1:18" ht="25.8">
      <c r="A7" s="211"/>
      <c r="B7" s="217" t="s">
        <v>14</v>
      </c>
      <c r="C7" s="218" t="s">
        <v>15</v>
      </c>
      <c r="D7" s="219" t="s">
        <v>16</v>
      </c>
      <c r="E7" s="220">
        <v>0.98</v>
      </c>
      <c r="F7" s="221">
        <f t="shared" ref="F7:F16" si="0">D20/C20</f>
        <v>1</v>
      </c>
      <c r="G7" s="222">
        <v>0.98</v>
      </c>
      <c r="H7" s="221">
        <f>E33/C33</f>
        <v>1</v>
      </c>
      <c r="I7" s="220">
        <v>0.98</v>
      </c>
      <c r="J7" s="221">
        <f t="shared" ref="J7:J14" si="1">IF(C46&gt;0,(1-D46/C46),0)</f>
        <v>1</v>
      </c>
      <c r="K7" s="220">
        <v>1</v>
      </c>
      <c r="L7" s="288">
        <f>E59/C59</f>
        <v>1</v>
      </c>
      <c r="M7" s="371">
        <v>0</v>
      </c>
      <c r="N7" s="372">
        <f>L33</f>
        <v>0</v>
      </c>
      <c r="O7" s="220">
        <v>0.85</v>
      </c>
      <c r="P7" s="291">
        <v>0.45</v>
      </c>
      <c r="Q7" s="406"/>
      <c r="R7" s="407"/>
    </row>
    <row r="8" spans="1:18" ht="25.8">
      <c r="A8" s="211"/>
      <c r="B8" s="223" t="s">
        <v>17</v>
      </c>
      <c r="C8" s="224" t="s">
        <v>18</v>
      </c>
      <c r="D8" s="225" t="s">
        <v>16</v>
      </c>
      <c r="E8" s="220">
        <v>0.98</v>
      </c>
      <c r="F8" s="221">
        <f t="shared" si="0"/>
        <v>1</v>
      </c>
      <c r="G8" s="220">
        <v>0.98</v>
      </c>
      <c r="H8" s="221">
        <f>E34/C34</f>
        <v>1</v>
      </c>
      <c r="I8" s="220">
        <v>0.98</v>
      </c>
      <c r="J8" s="221">
        <v>1</v>
      </c>
      <c r="K8" s="220">
        <v>1</v>
      </c>
      <c r="L8" s="288">
        <f>E60/C60</f>
        <v>1</v>
      </c>
      <c r="M8" s="371">
        <v>0</v>
      </c>
      <c r="N8" s="373">
        <f t="shared" ref="N8:N16" si="2">L34</f>
        <v>1</v>
      </c>
      <c r="O8" s="220">
        <v>0.85</v>
      </c>
      <c r="P8" s="291">
        <v>0.76</v>
      </c>
      <c r="Q8" s="406"/>
      <c r="R8" s="407"/>
    </row>
    <row r="9" spans="1:18" ht="25.8">
      <c r="A9" s="211"/>
      <c r="B9" s="226" t="s">
        <v>19</v>
      </c>
      <c r="C9" s="224" t="s">
        <v>20</v>
      </c>
      <c r="D9" s="225" t="s">
        <v>16</v>
      </c>
      <c r="E9" s="220">
        <v>0.98</v>
      </c>
      <c r="F9" s="221">
        <f t="shared" si="0"/>
        <v>1</v>
      </c>
      <c r="G9" s="220">
        <v>0.98</v>
      </c>
      <c r="H9" s="293">
        <f>E35/C35</f>
        <v>0.8666666666666667</v>
      </c>
      <c r="I9" s="220">
        <v>0.98</v>
      </c>
      <c r="J9" s="221">
        <f t="shared" si="1"/>
        <v>1</v>
      </c>
      <c r="K9" s="220">
        <v>1</v>
      </c>
      <c r="L9" s="288">
        <f>E61/C61</f>
        <v>1</v>
      </c>
      <c r="M9" s="371">
        <v>0</v>
      </c>
      <c r="N9" s="373">
        <f t="shared" si="2"/>
        <v>2</v>
      </c>
      <c r="O9" s="220">
        <v>0.85</v>
      </c>
      <c r="P9" s="292">
        <v>1</v>
      </c>
      <c r="Q9" s="406"/>
      <c r="R9" s="407"/>
    </row>
    <row r="10" spans="1:18" ht="25.8">
      <c r="A10" s="211"/>
      <c r="B10" s="227" t="s">
        <v>21</v>
      </c>
      <c r="C10" s="228" t="s">
        <v>22</v>
      </c>
      <c r="D10" s="229" t="s">
        <v>16</v>
      </c>
      <c r="E10" s="220">
        <v>0.98</v>
      </c>
      <c r="F10" s="221">
        <f t="shared" si="0"/>
        <v>1</v>
      </c>
      <c r="G10" s="220">
        <v>0.98</v>
      </c>
      <c r="H10" s="221">
        <f t="shared" ref="H10:H16" si="3">E36/C36</f>
        <v>1</v>
      </c>
      <c r="I10" s="220">
        <v>0.98</v>
      </c>
      <c r="J10" s="221">
        <f t="shared" si="1"/>
        <v>0.99956877964639934</v>
      </c>
      <c r="K10" s="220">
        <v>1</v>
      </c>
      <c r="L10" s="288">
        <f>E62/C62</f>
        <v>1</v>
      </c>
      <c r="M10" s="371">
        <v>0</v>
      </c>
      <c r="N10" s="373">
        <f t="shared" si="2"/>
        <v>7</v>
      </c>
      <c r="O10" s="220">
        <v>0.85</v>
      </c>
      <c r="P10" s="292">
        <v>1</v>
      </c>
      <c r="Q10" s="406"/>
      <c r="R10" s="408"/>
    </row>
    <row r="11" spans="1:18" ht="25.8">
      <c r="A11" s="211"/>
      <c r="B11" s="227" t="s">
        <v>23</v>
      </c>
      <c r="C11" s="228" t="s">
        <v>24</v>
      </c>
      <c r="D11" s="229" t="s">
        <v>16</v>
      </c>
      <c r="E11" s="220">
        <v>0.98</v>
      </c>
      <c r="F11" s="221">
        <f t="shared" si="0"/>
        <v>1</v>
      </c>
      <c r="G11" s="220">
        <v>0.98</v>
      </c>
      <c r="H11" s="221">
        <f t="shared" si="3"/>
        <v>1</v>
      </c>
      <c r="I11" s="220">
        <v>0.98</v>
      </c>
      <c r="J11" s="221">
        <v>1</v>
      </c>
      <c r="K11" s="220">
        <v>1</v>
      </c>
      <c r="L11" s="288">
        <f>E63/C63</f>
        <v>1</v>
      </c>
      <c r="M11" s="371">
        <v>0</v>
      </c>
      <c r="N11" s="373">
        <f t="shared" si="2"/>
        <v>2</v>
      </c>
      <c r="O11" s="220">
        <v>0.85</v>
      </c>
      <c r="P11" s="292">
        <v>0.89</v>
      </c>
      <c r="Q11" s="406"/>
      <c r="R11" s="408"/>
    </row>
    <row r="12" spans="1:18" ht="25.8">
      <c r="A12" s="211"/>
      <c r="B12" s="227" t="s">
        <v>25</v>
      </c>
      <c r="C12" s="230" t="s">
        <v>26</v>
      </c>
      <c r="D12" s="229" t="s">
        <v>16</v>
      </c>
      <c r="E12" s="220">
        <v>0.98</v>
      </c>
      <c r="F12" s="221">
        <f t="shared" si="0"/>
        <v>1</v>
      </c>
      <c r="G12" s="220">
        <v>0.98</v>
      </c>
      <c r="H12" s="221">
        <f t="shared" si="3"/>
        <v>1</v>
      </c>
      <c r="I12" s="220">
        <v>0.98</v>
      </c>
      <c r="J12" s="221">
        <f t="shared" si="1"/>
        <v>0.99816007359705616</v>
      </c>
      <c r="K12" s="220">
        <v>1</v>
      </c>
      <c r="L12" s="288">
        <f>E65/C65</f>
        <v>1</v>
      </c>
      <c r="M12" s="371">
        <v>0</v>
      </c>
      <c r="N12" s="373">
        <f t="shared" si="2"/>
        <v>1</v>
      </c>
      <c r="O12" s="220">
        <v>0.85</v>
      </c>
      <c r="P12" s="291">
        <v>0.5</v>
      </c>
      <c r="Q12" s="406"/>
      <c r="R12" s="408"/>
    </row>
    <row r="13" spans="1:18" ht="25.8">
      <c r="A13" s="211"/>
      <c r="B13" s="227" t="s">
        <v>27</v>
      </c>
      <c r="C13" s="231" t="s">
        <v>28</v>
      </c>
      <c r="D13" s="229" t="s">
        <v>16</v>
      </c>
      <c r="E13" s="220">
        <v>0.98</v>
      </c>
      <c r="F13" s="221">
        <f t="shared" si="0"/>
        <v>1</v>
      </c>
      <c r="G13" s="220">
        <v>0.98</v>
      </c>
      <c r="H13" s="221">
        <f t="shared" si="3"/>
        <v>1</v>
      </c>
      <c r="I13" s="220">
        <v>0.98</v>
      </c>
      <c r="J13" s="221">
        <f t="shared" si="1"/>
        <v>0.99925925925925929</v>
      </c>
      <c r="K13" s="220">
        <v>1</v>
      </c>
      <c r="L13" s="288">
        <f>E66/C66</f>
        <v>1</v>
      </c>
      <c r="M13" s="371">
        <v>0</v>
      </c>
      <c r="N13" s="372">
        <f t="shared" si="2"/>
        <v>0</v>
      </c>
      <c r="O13" s="220">
        <v>0.85</v>
      </c>
      <c r="P13" s="291">
        <v>0.55000000000000004</v>
      </c>
      <c r="Q13" s="406"/>
      <c r="R13" s="408"/>
    </row>
    <row r="14" spans="1:18" ht="25.8">
      <c r="A14" s="211"/>
      <c r="B14" s="223" t="s">
        <v>29</v>
      </c>
      <c r="C14" s="232" t="s">
        <v>30</v>
      </c>
      <c r="D14" s="225" t="s">
        <v>16</v>
      </c>
      <c r="E14" s="220">
        <v>0.98</v>
      </c>
      <c r="F14" s="221">
        <f t="shared" si="0"/>
        <v>1</v>
      </c>
      <c r="G14" s="220">
        <v>0.98</v>
      </c>
      <c r="H14" s="221">
        <f t="shared" si="3"/>
        <v>1</v>
      </c>
      <c r="I14" s="220">
        <v>0.98</v>
      </c>
      <c r="J14" s="221">
        <f t="shared" si="1"/>
        <v>0.99336550060313633</v>
      </c>
      <c r="K14" s="220">
        <v>1</v>
      </c>
      <c r="L14" s="288">
        <f>E66/C66</f>
        <v>1</v>
      </c>
      <c r="M14" s="371">
        <v>0</v>
      </c>
      <c r="N14" s="373">
        <f t="shared" si="2"/>
        <v>1</v>
      </c>
      <c r="O14" s="220">
        <v>0.85</v>
      </c>
      <c r="P14" s="291">
        <v>0.52</v>
      </c>
      <c r="Q14" s="406"/>
      <c r="R14" s="407"/>
    </row>
    <row r="15" spans="1:18" ht="25.8">
      <c r="A15" s="211"/>
      <c r="B15" s="233" t="s">
        <v>31</v>
      </c>
      <c r="C15" s="234" t="s">
        <v>32</v>
      </c>
      <c r="D15" s="235" t="s">
        <v>16</v>
      </c>
      <c r="E15" s="236">
        <v>0.98</v>
      </c>
      <c r="F15" s="221">
        <f t="shared" si="0"/>
        <v>1</v>
      </c>
      <c r="G15" s="236">
        <v>0.98</v>
      </c>
      <c r="H15" s="221">
        <f t="shared" si="3"/>
        <v>1</v>
      </c>
      <c r="I15" s="220">
        <v>0.98</v>
      </c>
      <c r="J15" s="221">
        <v>1</v>
      </c>
      <c r="K15" s="236">
        <v>1</v>
      </c>
      <c r="L15" s="296">
        <f>E66/C66</f>
        <v>1</v>
      </c>
      <c r="M15" s="374">
        <v>0</v>
      </c>
      <c r="N15" s="373">
        <f t="shared" si="2"/>
        <v>1</v>
      </c>
      <c r="O15" s="236">
        <v>0.85</v>
      </c>
      <c r="P15" s="292">
        <v>1</v>
      </c>
      <c r="Q15" s="406"/>
      <c r="R15" s="407"/>
    </row>
    <row r="16" spans="1:18" ht="25.8">
      <c r="A16" s="211"/>
      <c r="B16" s="233" t="s">
        <v>33</v>
      </c>
      <c r="C16" s="234" t="s">
        <v>33</v>
      </c>
      <c r="D16" s="237" t="s">
        <v>16</v>
      </c>
      <c r="E16" s="238">
        <v>0.98</v>
      </c>
      <c r="F16" s="221">
        <f t="shared" si="0"/>
        <v>1</v>
      </c>
      <c r="G16" s="238">
        <v>0.98</v>
      </c>
      <c r="H16" s="221">
        <f t="shared" si="3"/>
        <v>0.9946236559139785</v>
      </c>
      <c r="I16" s="220">
        <v>0.98</v>
      </c>
      <c r="J16" s="221">
        <v>0.99639999999999995</v>
      </c>
      <c r="K16" s="238">
        <v>1</v>
      </c>
      <c r="L16" s="298">
        <f>AVERAGE(L7:L15)</f>
        <v>1</v>
      </c>
      <c r="M16" s="375">
        <v>0</v>
      </c>
      <c r="N16" s="373">
        <f t="shared" si="2"/>
        <v>15</v>
      </c>
      <c r="O16" s="238">
        <v>0.85</v>
      </c>
      <c r="P16" s="300">
        <v>0.74</v>
      </c>
      <c r="Q16" s="409"/>
      <c r="R16" s="410"/>
    </row>
    <row r="17" spans="2:17" s="211" customFormat="1">
      <c r="B17" s="239"/>
      <c r="P17" s="301"/>
      <c r="Q17" s="213"/>
    </row>
    <row r="18" spans="2:17" s="211" customFormat="1" ht="25.8">
      <c r="B18" s="443" t="s">
        <v>3</v>
      </c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444"/>
      <c r="N18" s="444"/>
      <c r="O18" s="444"/>
      <c r="P18" s="445"/>
    </row>
    <row r="19" spans="2:17" s="211" customFormat="1" ht="21">
      <c r="B19" s="240" t="s">
        <v>34</v>
      </c>
      <c r="C19" s="241" t="s">
        <v>35</v>
      </c>
      <c r="D19" s="241" t="s">
        <v>36</v>
      </c>
      <c r="E19" s="241" t="s">
        <v>37</v>
      </c>
      <c r="F19" s="241" t="s">
        <v>38</v>
      </c>
      <c r="G19" s="241" t="s">
        <v>39</v>
      </c>
      <c r="H19" s="241" t="s">
        <v>40</v>
      </c>
      <c r="I19" s="241" t="s">
        <v>41</v>
      </c>
      <c r="J19" s="241" t="s">
        <v>42</v>
      </c>
      <c r="K19" s="241" t="s">
        <v>43</v>
      </c>
      <c r="L19" s="241" t="s">
        <v>44</v>
      </c>
      <c r="M19" s="241" t="s">
        <v>45</v>
      </c>
      <c r="N19" s="446" t="s">
        <v>46</v>
      </c>
      <c r="O19" s="447"/>
      <c r="P19" s="448"/>
    </row>
    <row r="20" spans="2:17" s="211" customFormat="1" ht="21">
      <c r="B20" s="242" t="s">
        <v>47</v>
      </c>
      <c r="C20" s="243">
        <v>5</v>
      </c>
      <c r="D20" s="243">
        <v>5</v>
      </c>
      <c r="E20" s="93"/>
      <c r="F20" s="93"/>
      <c r="G20" s="93"/>
      <c r="H20" s="93"/>
      <c r="I20" s="93"/>
      <c r="J20" s="93"/>
      <c r="K20" s="247"/>
      <c r="L20" s="245"/>
      <c r="M20" s="93"/>
      <c r="N20" s="449"/>
      <c r="O20" s="450"/>
      <c r="P20" s="451"/>
    </row>
    <row r="21" spans="2:17" s="212" customFormat="1" ht="21">
      <c r="B21" s="246" t="s">
        <v>48</v>
      </c>
      <c r="C21" s="243">
        <v>5</v>
      </c>
      <c r="D21" s="243">
        <v>5</v>
      </c>
      <c r="E21" s="353"/>
      <c r="F21" s="353"/>
      <c r="G21" s="353"/>
      <c r="H21" s="353"/>
      <c r="I21" s="247"/>
      <c r="J21" s="353"/>
      <c r="K21" s="247"/>
      <c r="L21" s="247"/>
      <c r="M21" s="353"/>
      <c r="N21" s="452"/>
      <c r="O21" s="453"/>
      <c r="P21" s="512"/>
    </row>
    <row r="22" spans="2:17" s="212" customFormat="1" ht="21">
      <c r="B22" s="246" t="s">
        <v>49</v>
      </c>
      <c r="C22" s="243">
        <v>5</v>
      </c>
      <c r="D22" s="243">
        <v>5</v>
      </c>
      <c r="E22" s="353"/>
      <c r="F22" s="353"/>
      <c r="G22" s="353"/>
      <c r="H22" s="353"/>
      <c r="I22" s="353"/>
      <c r="J22" s="353"/>
      <c r="K22" s="247"/>
      <c r="L22" s="247"/>
      <c r="M22" s="376"/>
      <c r="N22" s="125"/>
      <c r="O22" s="126"/>
      <c r="P22" s="377"/>
    </row>
    <row r="23" spans="2:17" s="211" customFormat="1" ht="22.5" customHeight="1">
      <c r="B23" s="242" t="s">
        <v>50</v>
      </c>
      <c r="C23" s="243">
        <v>5</v>
      </c>
      <c r="D23" s="243">
        <v>5</v>
      </c>
      <c r="E23" s="93"/>
      <c r="F23" s="93"/>
      <c r="G23" s="93"/>
      <c r="H23" s="93"/>
      <c r="I23" s="93"/>
      <c r="J23" s="93"/>
      <c r="K23" s="247"/>
      <c r="L23" s="245"/>
      <c r="M23" s="284"/>
      <c r="N23" s="449"/>
      <c r="O23" s="450"/>
      <c r="P23" s="451"/>
      <c r="Q23" s="211">
        <v>21</v>
      </c>
    </row>
    <row r="24" spans="2:17" s="211" customFormat="1" ht="21" customHeight="1">
      <c r="B24" s="242" t="s">
        <v>51</v>
      </c>
      <c r="C24" s="243">
        <v>5</v>
      </c>
      <c r="D24" s="243">
        <v>5</v>
      </c>
      <c r="E24" s="93"/>
      <c r="F24" s="93"/>
      <c r="G24" s="93"/>
      <c r="H24" s="93"/>
      <c r="I24" s="93"/>
      <c r="J24" s="93"/>
      <c r="K24" s="247"/>
      <c r="L24" s="245"/>
      <c r="M24" s="284"/>
      <c r="N24" s="449"/>
      <c r="O24" s="450"/>
      <c r="P24" s="451"/>
    </row>
    <row r="25" spans="2:17" s="211" customFormat="1" ht="21" customHeight="1">
      <c r="B25" s="242" t="s">
        <v>52</v>
      </c>
      <c r="C25" s="243">
        <v>5</v>
      </c>
      <c r="D25" s="243">
        <v>5</v>
      </c>
      <c r="E25" s="93"/>
      <c r="F25" s="93"/>
      <c r="G25" s="93"/>
      <c r="H25" s="93"/>
      <c r="I25" s="93"/>
      <c r="J25" s="93"/>
      <c r="K25" s="247"/>
      <c r="L25" s="245"/>
      <c r="M25" s="284"/>
      <c r="N25" s="449"/>
      <c r="O25" s="450"/>
      <c r="P25" s="451"/>
    </row>
    <row r="26" spans="2:17" s="211" customFormat="1" ht="21" customHeight="1">
      <c r="B26" s="242" t="s">
        <v>53</v>
      </c>
      <c r="C26" s="243">
        <v>5</v>
      </c>
      <c r="D26" s="243">
        <v>5</v>
      </c>
      <c r="E26" s="93"/>
      <c r="F26" s="93"/>
      <c r="G26" s="93"/>
      <c r="H26" s="93"/>
      <c r="I26" s="93"/>
      <c r="J26" s="93"/>
      <c r="K26" s="247"/>
      <c r="L26" s="245"/>
      <c r="M26" s="284"/>
      <c r="N26" s="449"/>
      <c r="O26" s="450"/>
      <c r="P26" s="451"/>
    </row>
    <row r="27" spans="2:17" s="211" customFormat="1" ht="21">
      <c r="B27" s="242" t="s">
        <v>54</v>
      </c>
      <c r="C27" s="243">
        <v>5</v>
      </c>
      <c r="D27" s="243">
        <v>5</v>
      </c>
      <c r="E27" s="93"/>
      <c r="F27" s="93"/>
      <c r="G27" s="93"/>
      <c r="H27" s="93"/>
      <c r="I27" s="93"/>
      <c r="J27" s="93"/>
      <c r="K27" s="247"/>
      <c r="L27" s="245"/>
      <c r="M27" s="93"/>
      <c r="N27" s="458"/>
      <c r="O27" s="459"/>
      <c r="P27" s="460"/>
    </row>
    <row r="28" spans="2:17" s="211" customFormat="1" ht="21">
      <c r="B28" s="249" t="s">
        <v>55</v>
      </c>
      <c r="C28" s="250">
        <v>5</v>
      </c>
      <c r="D28" s="250">
        <v>5</v>
      </c>
      <c r="E28" s="354"/>
      <c r="F28" s="354"/>
      <c r="G28" s="354"/>
      <c r="H28" s="354"/>
      <c r="I28" s="354"/>
      <c r="J28" s="354"/>
      <c r="K28" s="247"/>
      <c r="L28" s="335"/>
      <c r="M28" s="252"/>
      <c r="N28" s="461"/>
      <c r="O28" s="462"/>
      <c r="P28" s="463"/>
    </row>
    <row r="29" spans="2:17" s="211" customFormat="1" ht="21">
      <c r="B29" s="253" t="s">
        <v>33</v>
      </c>
      <c r="C29" s="355">
        <v>45</v>
      </c>
      <c r="D29" s="355">
        <v>45</v>
      </c>
      <c r="E29" s="356">
        <f t="shared" ref="E29:J29" si="4">SUM(E20:E28)</f>
        <v>0</v>
      </c>
      <c r="F29" s="357">
        <f t="shared" si="4"/>
        <v>0</v>
      </c>
      <c r="G29" s="357">
        <f t="shared" si="4"/>
        <v>0</v>
      </c>
      <c r="H29" s="357">
        <f t="shared" si="4"/>
        <v>0</v>
      </c>
      <c r="I29" s="357">
        <f t="shared" si="4"/>
        <v>0</v>
      </c>
      <c r="J29" s="357">
        <f t="shared" si="4"/>
        <v>0</v>
      </c>
      <c r="K29" s="378">
        <v>0</v>
      </c>
      <c r="L29" s="337">
        <v>0</v>
      </c>
      <c r="M29" s="356">
        <v>0</v>
      </c>
      <c r="N29" s="464"/>
      <c r="O29" s="465"/>
      <c r="P29" s="466"/>
    </row>
    <row r="30" spans="2:17" s="211" customFormat="1" ht="21">
      <c r="B30" s="258"/>
      <c r="C30" s="259"/>
      <c r="D30" s="260"/>
      <c r="E30" s="259"/>
      <c r="F30" s="259"/>
      <c r="G30" s="259"/>
      <c r="H30" s="258"/>
      <c r="I30" s="258"/>
      <c r="J30" s="258"/>
      <c r="K30" s="259"/>
      <c r="L30" s="308"/>
      <c r="M30" s="259"/>
      <c r="N30" s="258"/>
      <c r="O30" s="258"/>
      <c r="P30" s="258"/>
    </row>
    <row r="31" spans="2:17" s="211" customFormat="1" ht="25.8">
      <c r="B31" s="467" t="s">
        <v>4</v>
      </c>
      <c r="C31" s="468"/>
      <c r="D31" s="468"/>
      <c r="E31" s="468"/>
      <c r="F31" s="468"/>
      <c r="G31" s="468"/>
      <c r="H31" s="469"/>
      <c r="I31" s="467" t="s">
        <v>56</v>
      </c>
      <c r="J31" s="468"/>
      <c r="K31" s="468"/>
      <c r="L31" s="469"/>
      <c r="M31" s="467" t="s">
        <v>57</v>
      </c>
      <c r="N31" s="468"/>
      <c r="O31" s="468"/>
      <c r="P31" s="469"/>
    </row>
    <row r="32" spans="2:17" s="211" customFormat="1" ht="21">
      <c r="B32" s="240" t="s">
        <v>34</v>
      </c>
      <c r="C32" s="241" t="s">
        <v>58</v>
      </c>
      <c r="D32" s="241" t="s">
        <v>59</v>
      </c>
      <c r="E32" s="261" t="s">
        <v>36</v>
      </c>
      <c r="F32" s="470" t="s">
        <v>46</v>
      </c>
      <c r="G32" s="471"/>
      <c r="H32" s="472"/>
      <c r="I32" s="312" t="s">
        <v>60</v>
      </c>
      <c r="J32" s="313" t="s">
        <v>61</v>
      </c>
      <c r="K32" s="314" t="s">
        <v>62</v>
      </c>
      <c r="L32" s="314" t="s">
        <v>63</v>
      </c>
      <c r="M32" s="379" t="s">
        <v>64</v>
      </c>
      <c r="N32" s="380" t="s">
        <v>65</v>
      </c>
      <c r="O32" s="381" t="s">
        <v>66</v>
      </c>
      <c r="P32" s="382" t="s">
        <v>67</v>
      </c>
    </row>
    <row r="33" spans="2:16" s="211" customFormat="1" ht="23.4">
      <c r="B33" s="242" t="s">
        <v>47</v>
      </c>
      <c r="C33" s="262">
        <v>60</v>
      </c>
      <c r="D33" s="263"/>
      <c r="E33" s="262">
        <v>60</v>
      </c>
      <c r="F33" s="473"/>
      <c r="G33" s="474"/>
      <c r="H33" s="475"/>
      <c r="I33" s="242" t="s">
        <v>47</v>
      </c>
      <c r="J33" s="383"/>
      <c r="K33" s="384"/>
      <c r="L33" s="384"/>
      <c r="M33" s="113" t="s">
        <v>47</v>
      </c>
      <c r="N33" s="385">
        <f>16*2*5</f>
        <v>160</v>
      </c>
      <c r="O33" s="386">
        <v>79</v>
      </c>
      <c r="P33" s="387">
        <f>N33*P7</f>
        <v>72</v>
      </c>
    </row>
    <row r="34" spans="2:16" s="211" customFormat="1" ht="40.5" customHeight="1">
      <c r="B34" s="246" t="s">
        <v>48</v>
      </c>
      <c r="C34" s="262">
        <v>60</v>
      </c>
      <c r="D34" s="263"/>
      <c r="E34" s="262">
        <v>60</v>
      </c>
      <c r="F34" s="476"/>
      <c r="G34" s="450"/>
      <c r="H34" s="451"/>
      <c r="I34" s="246" t="s">
        <v>48</v>
      </c>
      <c r="J34" s="383">
        <v>1</v>
      </c>
      <c r="K34" s="384"/>
      <c r="L34" s="388">
        <v>1</v>
      </c>
      <c r="M34" s="112" t="s">
        <v>48</v>
      </c>
      <c r="N34" s="385">
        <v>160</v>
      </c>
      <c r="O34" s="386">
        <v>122</v>
      </c>
      <c r="P34" s="387">
        <f t="shared" ref="P34:P42" si="5">N34*P8</f>
        <v>121.6</v>
      </c>
    </row>
    <row r="35" spans="2:16" s="211" customFormat="1" ht="23.4">
      <c r="B35" s="246" t="s">
        <v>49</v>
      </c>
      <c r="C35" s="262">
        <v>15</v>
      </c>
      <c r="D35" s="263"/>
      <c r="E35" s="262">
        <v>13</v>
      </c>
      <c r="F35" s="476" t="s">
        <v>100</v>
      </c>
      <c r="G35" s="450"/>
      <c r="H35" s="451"/>
      <c r="I35" s="246" t="s">
        <v>49</v>
      </c>
      <c r="J35" s="383"/>
      <c r="K35" s="384">
        <v>2</v>
      </c>
      <c r="L35" s="388">
        <v>2</v>
      </c>
      <c r="M35" s="112" t="s">
        <v>49</v>
      </c>
      <c r="N35" s="385">
        <v>160</v>
      </c>
      <c r="O35" s="386">
        <v>11</v>
      </c>
      <c r="P35" s="387">
        <f t="shared" si="5"/>
        <v>160</v>
      </c>
    </row>
    <row r="36" spans="2:16" s="211" customFormat="1" ht="23.4">
      <c r="B36" s="242" t="s">
        <v>50</v>
      </c>
      <c r="C36" s="262">
        <v>60</v>
      </c>
      <c r="D36" s="263"/>
      <c r="E36" s="262">
        <v>60</v>
      </c>
      <c r="F36" s="476"/>
      <c r="G36" s="450"/>
      <c r="H36" s="451"/>
      <c r="I36" s="242" t="s">
        <v>50</v>
      </c>
      <c r="J36" s="383">
        <v>6</v>
      </c>
      <c r="K36" s="384">
        <v>1</v>
      </c>
      <c r="L36" s="388">
        <v>7</v>
      </c>
      <c r="M36" s="113" t="s">
        <v>50</v>
      </c>
      <c r="N36" s="385">
        <f>40*4</f>
        <v>160</v>
      </c>
      <c r="O36" s="386">
        <v>185</v>
      </c>
      <c r="P36" s="387">
        <f t="shared" si="5"/>
        <v>160</v>
      </c>
    </row>
    <row r="37" spans="2:16" s="211" customFormat="1" ht="23.4">
      <c r="B37" s="242" t="s">
        <v>51</v>
      </c>
      <c r="C37" s="262">
        <v>32</v>
      </c>
      <c r="D37" s="263"/>
      <c r="E37" s="262">
        <v>32</v>
      </c>
      <c r="F37" s="476"/>
      <c r="G37" s="450"/>
      <c r="H37" s="451"/>
      <c r="I37" s="242" t="s">
        <v>51</v>
      </c>
      <c r="J37" s="383">
        <v>2</v>
      </c>
      <c r="K37" s="319"/>
      <c r="L37" s="388">
        <v>2</v>
      </c>
      <c r="M37" s="113" t="s">
        <v>101</v>
      </c>
      <c r="N37" s="385">
        <f>40*4</f>
        <v>160</v>
      </c>
      <c r="O37" s="386">
        <v>135</v>
      </c>
      <c r="P37" s="387">
        <f t="shared" si="5"/>
        <v>142.4</v>
      </c>
    </row>
    <row r="38" spans="2:16" s="211" customFormat="1" ht="23.4">
      <c r="B38" s="242" t="s">
        <v>52</v>
      </c>
      <c r="C38" s="262">
        <v>40</v>
      </c>
      <c r="D38" s="263"/>
      <c r="E38" s="262">
        <v>40</v>
      </c>
      <c r="F38" s="476"/>
      <c r="G38" s="450"/>
      <c r="H38" s="451"/>
      <c r="I38" s="242" t="s">
        <v>52</v>
      </c>
      <c r="J38" s="383">
        <v>1</v>
      </c>
      <c r="K38" s="319"/>
      <c r="L38" s="388">
        <v>1</v>
      </c>
      <c r="M38" s="113" t="s">
        <v>52</v>
      </c>
      <c r="N38" s="385">
        <f>40*4</f>
        <v>160</v>
      </c>
      <c r="O38" s="386">
        <v>81</v>
      </c>
      <c r="P38" s="387">
        <f t="shared" si="5"/>
        <v>80</v>
      </c>
    </row>
    <row r="39" spans="2:16" s="211" customFormat="1" ht="23.4">
      <c r="B39" s="242" t="s">
        <v>53</v>
      </c>
      <c r="C39" s="262">
        <v>35</v>
      </c>
      <c r="D39" s="263"/>
      <c r="E39" s="262">
        <v>35</v>
      </c>
      <c r="F39" s="476"/>
      <c r="G39" s="450"/>
      <c r="H39" s="451"/>
      <c r="I39" s="242" t="str">
        <f>'Week 2'!I39</f>
        <v>Route 6D</v>
      </c>
      <c r="J39" s="383"/>
      <c r="K39" s="319"/>
      <c r="L39" s="388"/>
      <c r="M39" s="113" t="s">
        <v>53</v>
      </c>
      <c r="N39" s="385">
        <f>40*4</f>
        <v>160</v>
      </c>
      <c r="O39" s="386">
        <v>93</v>
      </c>
      <c r="P39" s="387">
        <f t="shared" si="5"/>
        <v>88</v>
      </c>
    </row>
    <row r="40" spans="2:16" s="211" customFormat="1" ht="40.5" customHeight="1">
      <c r="B40" s="242" t="s">
        <v>54</v>
      </c>
      <c r="C40" s="262">
        <v>40</v>
      </c>
      <c r="D40" s="263"/>
      <c r="E40" s="262">
        <v>40</v>
      </c>
      <c r="F40" s="476"/>
      <c r="G40" s="450"/>
      <c r="H40" s="451"/>
      <c r="I40" s="242" t="s">
        <v>54</v>
      </c>
      <c r="J40" s="383">
        <v>1</v>
      </c>
      <c r="K40" s="319"/>
      <c r="L40" s="388">
        <v>1</v>
      </c>
      <c r="M40" s="113" t="s">
        <v>54</v>
      </c>
      <c r="N40" s="385">
        <f>5*48</f>
        <v>240</v>
      </c>
      <c r="O40" s="386">
        <v>110</v>
      </c>
      <c r="P40" s="387">
        <f t="shared" si="5"/>
        <v>124.80000000000001</v>
      </c>
    </row>
    <row r="41" spans="2:16" s="211" customFormat="1" ht="40.5" customHeight="1">
      <c r="B41" s="264" t="s">
        <v>55</v>
      </c>
      <c r="C41" s="265">
        <v>30</v>
      </c>
      <c r="D41" s="266"/>
      <c r="E41" s="265">
        <v>30</v>
      </c>
      <c r="F41" s="477"/>
      <c r="G41" s="462"/>
      <c r="H41" s="463"/>
      <c r="I41" s="264" t="s">
        <v>55</v>
      </c>
      <c r="J41" s="389">
        <v>1</v>
      </c>
      <c r="K41" s="324"/>
      <c r="L41" s="324">
        <v>1</v>
      </c>
      <c r="M41" s="326" t="s">
        <v>55</v>
      </c>
      <c r="N41" s="385">
        <f>5*48</f>
        <v>240</v>
      </c>
      <c r="O41" s="390">
        <v>30</v>
      </c>
      <c r="P41" s="387">
        <f t="shared" si="5"/>
        <v>240</v>
      </c>
    </row>
    <row r="42" spans="2:16" s="211" customFormat="1" ht="21.75" customHeight="1">
      <c r="B42" s="358" t="s">
        <v>33</v>
      </c>
      <c r="C42" s="267">
        <v>372</v>
      </c>
      <c r="D42" s="268"/>
      <c r="E42" s="267">
        <v>370</v>
      </c>
      <c r="F42" s="478"/>
      <c r="G42" s="479"/>
      <c r="H42" s="480"/>
      <c r="I42" s="136" t="s">
        <v>33</v>
      </c>
      <c r="J42" s="391" t="s">
        <v>102</v>
      </c>
      <c r="K42" s="391">
        <v>3</v>
      </c>
      <c r="L42" s="392">
        <v>15</v>
      </c>
      <c r="M42" s="253" t="s">
        <v>33</v>
      </c>
      <c r="N42" s="393">
        <f>SUM(N33:N41)</f>
        <v>1600</v>
      </c>
      <c r="O42" s="394">
        <v>846</v>
      </c>
      <c r="P42" s="387">
        <f t="shared" si="5"/>
        <v>1184</v>
      </c>
    </row>
    <row r="43" spans="2:16" s="211" customFormat="1" ht="21">
      <c r="B43" s="259"/>
      <c r="I43" s="258"/>
      <c r="J43" s="258"/>
      <c r="K43" s="258"/>
      <c r="L43" s="258"/>
      <c r="M43" s="333"/>
      <c r="N43" s="258"/>
      <c r="O43" s="258"/>
      <c r="P43" s="258"/>
    </row>
    <row r="44" spans="2:16" s="211" customFormat="1" ht="25.8">
      <c r="B44" s="481" t="s">
        <v>70</v>
      </c>
      <c r="C44" s="482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2"/>
      <c r="P44" s="484"/>
    </row>
    <row r="45" spans="2:16" s="211" customFormat="1" ht="21">
      <c r="B45" s="359" t="s">
        <v>34</v>
      </c>
      <c r="C45" s="237" t="s">
        <v>71</v>
      </c>
      <c r="D45" s="360" t="s">
        <v>72</v>
      </c>
      <c r="E45" s="241" t="s">
        <v>73</v>
      </c>
      <c r="F45" s="241" t="s">
        <v>74</v>
      </c>
      <c r="G45" s="241" t="s">
        <v>75</v>
      </c>
      <c r="H45" s="241" t="s">
        <v>77</v>
      </c>
      <c r="I45" s="241" t="s">
        <v>78</v>
      </c>
      <c r="J45" s="241" t="s">
        <v>79</v>
      </c>
      <c r="K45" s="241" t="s">
        <v>80</v>
      </c>
      <c r="L45" s="241" t="s">
        <v>45</v>
      </c>
      <c r="M45" s="302" t="s">
        <v>46</v>
      </c>
      <c r="N45" s="395"/>
      <c r="O45" s="395"/>
      <c r="P45" s="396"/>
    </row>
    <row r="46" spans="2:16" s="211" customFormat="1" ht="23.4">
      <c r="B46" s="271" t="s">
        <v>93</v>
      </c>
      <c r="C46" s="361">
        <v>1045</v>
      </c>
      <c r="D46" s="362"/>
      <c r="E46" s="362"/>
      <c r="F46" s="363"/>
      <c r="G46" s="363"/>
      <c r="H46" s="363"/>
      <c r="I46" s="363"/>
      <c r="J46" s="363"/>
      <c r="K46" s="363"/>
      <c r="L46" s="397"/>
      <c r="M46" s="513"/>
      <c r="N46" s="514"/>
      <c r="O46" s="514"/>
      <c r="P46" s="515"/>
    </row>
    <row r="47" spans="2:16" s="211" customFormat="1" ht="23.4">
      <c r="B47" s="246" t="s">
        <v>48</v>
      </c>
      <c r="C47" s="364">
        <v>1359</v>
      </c>
      <c r="D47" s="362">
        <v>8</v>
      </c>
      <c r="E47" s="362"/>
      <c r="F47" s="362">
        <v>4</v>
      </c>
      <c r="G47" s="362"/>
      <c r="H47" s="362"/>
      <c r="I47" s="362">
        <v>4</v>
      </c>
      <c r="J47" s="362"/>
      <c r="K47" s="362"/>
      <c r="L47" s="398"/>
      <c r="M47" s="399"/>
      <c r="N47" s="399"/>
      <c r="O47" s="399"/>
      <c r="P47" s="400"/>
    </row>
    <row r="48" spans="2:16" s="211" customFormat="1" ht="23.4">
      <c r="B48" s="246" t="s">
        <v>49</v>
      </c>
      <c r="C48" s="364">
        <v>189</v>
      </c>
      <c r="D48" s="362"/>
      <c r="E48" s="362"/>
      <c r="F48" s="362"/>
      <c r="G48" s="362"/>
      <c r="H48" s="362"/>
      <c r="I48" s="362"/>
      <c r="J48" s="362"/>
      <c r="K48" s="362"/>
      <c r="L48" s="398"/>
      <c r="M48" s="516"/>
      <c r="N48" s="517"/>
      <c r="O48" s="517"/>
      <c r="P48" s="518"/>
    </row>
    <row r="49" spans="2:16" s="211" customFormat="1" ht="23.4">
      <c r="B49" s="242" t="s">
        <v>50</v>
      </c>
      <c r="C49" s="364">
        <v>2319</v>
      </c>
      <c r="D49" s="362">
        <v>1</v>
      </c>
      <c r="E49" s="362"/>
      <c r="F49" s="362"/>
      <c r="G49" s="362"/>
      <c r="H49" s="362">
        <v>1</v>
      </c>
      <c r="I49" s="362"/>
      <c r="J49" s="362"/>
      <c r="K49" s="362"/>
      <c r="L49" s="398"/>
      <c r="M49" s="399"/>
      <c r="N49" s="399"/>
      <c r="O49" s="399"/>
      <c r="P49" s="400"/>
    </row>
    <row r="50" spans="2:16" s="211" customFormat="1" ht="23.4">
      <c r="B50" s="242" t="s">
        <v>51</v>
      </c>
      <c r="C50" s="364">
        <v>904</v>
      </c>
      <c r="D50" s="362">
        <v>8</v>
      </c>
      <c r="E50" s="362"/>
      <c r="F50" s="362"/>
      <c r="G50" s="362"/>
      <c r="H50" s="362">
        <v>7</v>
      </c>
      <c r="I50" s="362"/>
      <c r="J50" s="362">
        <v>1</v>
      </c>
      <c r="K50" s="362"/>
      <c r="L50" s="398"/>
      <c r="M50" s="516"/>
      <c r="N50" s="517"/>
      <c r="O50" s="517"/>
      <c r="P50" s="518"/>
    </row>
    <row r="51" spans="2:16" s="211" customFormat="1" ht="23.4">
      <c r="B51" s="242" t="s">
        <v>52</v>
      </c>
      <c r="C51" s="364">
        <v>1087</v>
      </c>
      <c r="D51" s="362">
        <v>2</v>
      </c>
      <c r="E51" s="362"/>
      <c r="F51" s="362"/>
      <c r="G51" s="362"/>
      <c r="H51" s="362">
        <v>1</v>
      </c>
      <c r="I51" s="362"/>
      <c r="J51" s="362">
        <v>1</v>
      </c>
      <c r="K51" s="362"/>
      <c r="L51" s="398"/>
      <c r="M51" s="516"/>
      <c r="N51" s="517"/>
      <c r="O51" s="517"/>
      <c r="P51" s="518"/>
    </row>
    <row r="52" spans="2:16" s="211" customFormat="1" ht="23.4">
      <c r="B52" s="242" t="s">
        <v>53</v>
      </c>
      <c r="C52" s="364">
        <v>1350</v>
      </c>
      <c r="D52" s="362">
        <v>1</v>
      </c>
      <c r="E52" s="362"/>
      <c r="F52" s="362"/>
      <c r="G52" s="362"/>
      <c r="H52" s="362"/>
      <c r="I52" s="362"/>
      <c r="J52" s="362">
        <v>1</v>
      </c>
      <c r="K52" s="362"/>
      <c r="L52" s="398"/>
      <c r="M52" s="513"/>
      <c r="N52" s="514"/>
      <c r="O52" s="514"/>
      <c r="P52" s="515"/>
    </row>
    <row r="53" spans="2:16" s="211" customFormat="1" ht="23.4">
      <c r="B53" s="242" t="s">
        <v>54</v>
      </c>
      <c r="C53" s="365">
        <v>1658</v>
      </c>
      <c r="D53" s="362">
        <v>11</v>
      </c>
      <c r="E53" s="362"/>
      <c r="F53" s="362">
        <v>10</v>
      </c>
      <c r="G53" s="362"/>
      <c r="H53" s="362">
        <v>1</v>
      </c>
      <c r="I53" s="362"/>
      <c r="J53" s="362"/>
      <c r="K53" s="362"/>
      <c r="L53" s="398"/>
      <c r="M53" s="521"/>
      <c r="N53" s="522"/>
      <c r="O53" s="522"/>
      <c r="P53" s="523"/>
    </row>
    <row r="54" spans="2:16" s="211" customFormat="1" ht="23.4">
      <c r="B54" s="264" t="s">
        <v>55</v>
      </c>
      <c r="C54" s="365">
        <v>493</v>
      </c>
      <c r="D54" s="366">
        <v>4</v>
      </c>
      <c r="E54" s="366"/>
      <c r="F54" s="366">
        <v>4</v>
      </c>
      <c r="G54" s="367"/>
      <c r="H54" s="367"/>
      <c r="I54" s="367"/>
      <c r="J54" s="367"/>
      <c r="K54" s="367"/>
      <c r="L54" s="401"/>
      <c r="M54" s="402"/>
      <c r="N54" s="402"/>
      <c r="O54" s="402"/>
      <c r="P54" s="403"/>
    </row>
    <row r="55" spans="2:16" s="211" customFormat="1" ht="21">
      <c r="B55" s="136" t="s">
        <v>33</v>
      </c>
      <c r="C55" s="257">
        <v>10404</v>
      </c>
      <c r="D55" s="257">
        <v>35</v>
      </c>
      <c r="E55" s="257"/>
      <c r="F55" s="368">
        <v>18</v>
      </c>
      <c r="G55" s="369"/>
      <c r="H55" s="279">
        <v>10</v>
      </c>
      <c r="I55" s="279">
        <v>4</v>
      </c>
      <c r="J55" s="279">
        <v>3</v>
      </c>
      <c r="K55" s="279"/>
      <c r="L55" s="279"/>
      <c r="M55" s="404"/>
      <c r="N55" s="404"/>
      <c r="O55" s="404"/>
      <c r="P55" s="405"/>
    </row>
    <row r="56" spans="2:16" s="211" customFormat="1" ht="21">
      <c r="B56" s="259"/>
      <c r="C56" s="259"/>
      <c r="E56" s="259"/>
      <c r="F56" s="259"/>
      <c r="G56" s="259"/>
      <c r="H56" s="259"/>
      <c r="I56" s="258"/>
      <c r="J56" s="258"/>
      <c r="K56" s="258"/>
      <c r="L56" s="258"/>
      <c r="M56" s="259"/>
      <c r="N56" s="338"/>
      <c r="O56" s="339"/>
      <c r="P56" s="340"/>
    </row>
    <row r="57" spans="2:16" s="211" customFormat="1" ht="28.8">
      <c r="B57" s="498" t="s">
        <v>81</v>
      </c>
      <c r="C57" s="499"/>
      <c r="D57" s="499"/>
      <c r="E57" s="499"/>
      <c r="F57" s="499"/>
      <c r="G57" s="500"/>
      <c r="H57" s="470" t="s">
        <v>82</v>
      </c>
      <c r="I57" s="471"/>
      <c r="J57" s="471"/>
      <c r="K57" s="471"/>
      <c r="L57" s="471"/>
      <c r="M57" s="472"/>
    </row>
    <row r="58" spans="2:16" s="211" customFormat="1" ht="21">
      <c r="B58" s="151" t="s">
        <v>60</v>
      </c>
      <c r="C58" s="110" t="s">
        <v>83</v>
      </c>
      <c r="D58" s="110" t="s">
        <v>84</v>
      </c>
      <c r="E58" s="120" t="s">
        <v>85</v>
      </c>
      <c r="F58" s="471" t="s">
        <v>46</v>
      </c>
      <c r="G58" s="472"/>
      <c r="H58" s="281" t="s">
        <v>60</v>
      </c>
      <c r="I58" s="341" t="s">
        <v>87</v>
      </c>
      <c r="J58" s="341" t="s">
        <v>88</v>
      </c>
      <c r="K58" s="341" t="s">
        <v>89</v>
      </c>
      <c r="L58" s="341" t="s">
        <v>90</v>
      </c>
      <c r="M58" s="341" t="s">
        <v>95</v>
      </c>
    </row>
    <row r="59" spans="2:16" s="211" customFormat="1" ht="23.25" customHeight="1">
      <c r="B59" s="370" t="s">
        <v>47</v>
      </c>
      <c r="C59" s="361">
        <v>1045</v>
      </c>
      <c r="D59" s="361"/>
      <c r="E59" s="361">
        <v>1045</v>
      </c>
      <c r="F59" s="488"/>
      <c r="G59" s="490"/>
      <c r="H59" s="283" t="s">
        <v>14</v>
      </c>
      <c r="I59" s="342">
        <v>2313.91</v>
      </c>
      <c r="J59" s="342">
        <v>2313.91</v>
      </c>
      <c r="K59" s="342">
        <v>2313.91</v>
      </c>
      <c r="L59" s="342">
        <v>2313.91</v>
      </c>
      <c r="M59" s="342"/>
      <c r="N59" s="342"/>
    </row>
    <row r="60" spans="2:16" s="211" customFormat="1" ht="23.25" customHeight="1">
      <c r="B60" s="246" t="s">
        <v>48</v>
      </c>
      <c r="C60" s="364">
        <v>1359</v>
      </c>
      <c r="D60" s="364"/>
      <c r="E60" s="364">
        <v>1359</v>
      </c>
      <c r="F60" s="455"/>
      <c r="G60" s="457"/>
      <c r="H60" s="286" t="s">
        <v>17</v>
      </c>
      <c r="I60" s="171">
        <v>8391.33</v>
      </c>
      <c r="J60" s="171">
        <v>8391.33</v>
      </c>
      <c r="K60" s="171">
        <v>8391.33</v>
      </c>
      <c r="L60" s="171">
        <v>8391.33</v>
      </c>
      <c r="M60" s="171"/>
      <c r="N60" s="171"/>
    </row>
    <row r="61" spans="2:16" s="211" customFormat="1" ht="23.25" customHeight="1">
      <c r="B61" s="246" t="s">
        <v>49</v>
      </c>
      <c r="C61" s="364">
        <v>189</v>
      </c>
      <c r="D61" s="364"/>
      <c r="E61" s="364">
        <v>189</v>
      </c>
      <c r="F61" s="455"/>
      <c r="G61" s="457"/>
      <c r="H61" s="286" t="s">
        <v>19</v>
      </c>
      <c r="I61" s="171">
        <v>3266.61</v>
      </c>
      <c r="J61" s="171">
        <v>3266.61</v>
      </c>
      <c r="K61" s="171">
        <v>3266.61</v>
      </c>
      <c r="L61" s="171">
        <v>3266.61</v>
      </c>
      <c r="M61" s="171"/>
      <c r="N61" s="171"/>
    </row>
    <row r="62" spans="2:16" s="211" customFormat="1" ht="23.25" customHeight="1">
      <c r="B62" s="242" t="s">
        <v>50</v>
      </c>
      <c r="C62" s="364">
        <v>2319</v>
      </c>
      <c r="D62" s="364"/>
      <c r="E62" s="364">
        <v>2319</v>
      </c>
      <c r="F62" s="455"/>
      <c r="G62" s="457"/>
      <c r="H62" s="286" t="s">
        <v>21</v>
      </c>
      <c r="I62" s="343">
        <v>5673</v>
      </c>
      <c r="J62" s="343">
        <v>5673</v>
      </c>
      <c r="K62" s="343">
        <v>5673</v>
      </c>
      <c r="L62" s="343">
        <v>5673</v>
      </c>
      <c r="M62" s="343"/>
      <c r="N62" s="343"/>
    </row>
    <row r="63" spans="2:16" s="211" customFormat="1" ht="23.25" customHeight="1">
      <c r="B63" s="242" t="s">
        <v>51</v>
      </c>
      <c r="C63" s="364">
        <v>904</v>
      </c>
      <c r="D63" s="364"/>
      <c r="E63" s="364">
        <v>904</v>
      </c>
      <c r="F63" s="455"/>
      <c r="G63" s="457"/>
      <c r="H63" s="286" t="s">
        <v>23</v>
      </c>
      <c r="I63" s="343">
        <v>9519</v>
      </c>
      <c r="J63" s="343">
        <v>9519</v>
      </c>
      <c r="K63" s="343">
        <v>9519</v>
      </c>
      <c r="L63" s="343">
        <v>13414</v>
      </c>
      <c r="M63" s="343"/>
      <c r="N63" s="343"/>
    </row>
    <row r="64" spans="2:16" s="211" customFormat="1" ht="23.25" customHeight="1">
      <c r="B64" s="242" t="s">
        <v>52</v>
      </c>
      <c r="C64" s="364">
        <v>1087</v>
      </c>
      <c r="D64" s="364"/>
      <c r="E64" s="364">
        <v>1087</v>
      </c>
      <c r="F64" s="306"/>
      <c r="G64" s="307"/>
      <c r="H64" s="286" t="s">
        <v>25</v>
      </c>
      <c r="I64" s="343">
        <v>1895.83</v>
      </c>
      <c r="J64" s="343">
        <v>1895.83</v>
      </c>
      <c r="K64" s="343">
        <v>1895.83</v>
      </c>
      <c r="L64" s="343">
        <v>1895.83</v>
      </c>
      <c r="M64" s="343"/>
      <c r="N64" s="343"/>
    </row>
    <row r="65" spans="2:16" s="211" customFormat="1" ht="23.25" customHeight="1">
      <c r="B65" s="242" t="s">
        <v>53</v>
      </c>
      <c r="C65" s="364">
        <v>1350</v>
      </c>
      <c r="D65" s="364"/>
      <c r="E65" s="364">
        <v>1350</v>
      </c>
      <c r="F65" s="455"/>
      <c r="G65" s="457"/>
      <c r="H65" s="286" t="s">
        <v>27</v>
      </c>
      <c r="I65" s="343">
        <v>3942.57</v>
      </c>
      <c r="J65" s="343">
        <v>3942.57</v>
      </c>
      <c r="K65" s="343">
        <v>3942.57</v>
      </c>
      <c r="L65" s="343">
        <v>3942.57</v>
      </c>
      <c r="M65" s="343"/>
      <c r="N65" s="343"/>
    </row>
    <row r="66" spans="2:16" s="211" customFormat="1" ht="23.25" customHeight="1">
      <c r="B66" s="242" t="s">
        <v>54</v>
      </c>
      <c r="C66" s="365">
        <v>1658</v>
      </c>
      <c r="D66" s="364"/>
      <c r="E66" s="365">
        <v>1658</v>
      </c>
      <c r="F66" s="455"/>
      <c r="G66" s="457"/>
      <c r="H66" s="286" t="s">
        <v>29</v>
      </c>
      <c r="I66" s="171">
        <v>6565.77</v>
      </c>
      <c r="J66" s="171">
        <v>6565.77</v>
      </c>
      <c r="K66" s="171">
        <v>6565.77</v>
      </c>
      <c r="L66" s="171">
        <v>6565.77</v>
      </c>
      <c r="M66" s="171"/>
      <c r="N66" s="171"/>
    </row>
    <row r="67" spans="2:16" s="211" customFormat="1" ht="19.2" customHeight="1">
      <c r="B67" s="264" t="s">
        <v>55</v>
      </c>
      <c r="C67" s="365">
        <v>493</v>
      </c>
      <c r="D67" s="365"/>
      <c r="E67" s="365">
        <v>493</v>
      </c>
      <c r="F67" s="492"/>
      <c r="G67" s="519"/>
      <c r="H67" s="411" t="s">
        <v>31</v>
      </c>
      <c r="I67" s="347">
        <v>8110.47</v>
      </c>
      <c r="J67" s="348">
        <v>8110.47</v>
      </c>
      <c r="K67" s="348">
        <v>8110.47</v>
      </c>
      <c r="L67" s="348">
        <v>8110.47</v>
      </c>
      <c r="M67" s="348"/>
      <c r="N67" s="348"/>
    </row>
    <row r="68" spans="2:16" s="211" customFormat="1" ht="20.399999999999999" customHeight="1">
      <c r="B68" s="358" t="s">
        <v>33</v>
      </c>
      <c r="C68" s="257">
        <v>10404</v>
      </c>
      <c r="D68" s="257"/>
      <c r="E68" s="257">
        <v>10404</v>
      </c>
      <c r="F68" s="520"/>
      <c r="G68" s="497"/>
      <c r="H68" s="412" t="s">
        <v>33</v>
      </c>
      <c r="I68" s="349">
        <v>49678</v>
      </c>
      <c r="J68" s="350">
        <v>49678</v>
      </c>
      <c r="K68" s="350">
        <v>49678</v>
      </c>
      <c r="L68" s="350">
        <v>49678</v>
      </c>
      <c r="M68" s="350"/>
      <c r="N68" s="413"/>
    </row>
    <row r="69" spans="2:16" s="211" customFormat="1" ht="21">
      <c r="B69" s="506"/>
      <c r="C69" s="506"/>
      <c r="D69" s="259"/>
      <c r="E69" s="333"/>
      <c r="F69" s="333"/>
      <c r="G69" s="333"/>
      <c r="H69" s="333"/>
      <c r="I69" s="333"/>
      <c r="J69" s="333"/>
      <c r="K69" s="333"/>
      <c r="L69" s="333"/>
      <c r="M69" s="345"/>
      <c r="N69" s="351"/>
      <c r="O69" s="340"/>
      <c r="P69" s="340"/>
    </row>
    <row r="70" spans="2:16" ht="21">
      <c r="H70" s="345"/>
      <c r="I70" s="345"/>
      <c r="J70" s="345"/>
      <c r="K70" s="345"/>
      <c r="L70" s="345"/>
      <c r="M70" s="345"/>
      <c r="N70" s="345"/>
      <c r="O70" s="345"/>
    </row>
    <row r="71" spans="2:16" ht="21">
      <c r="H71" s="345"/>
      <c r="I71" s="345"/>
      <c r="J71" s="345"/>
      <c r="K71" s="345"/>
      <c r="L71" s="345"/>
      <c r="M71" s="345"/>
      <c r="N71" s="345"/>
      <c r="O71" s="345"/>
    </row>
    <row r="72" spans="2:16" ht="21">
      <c r="H72" s="345"/>
      <c r="I72" s="345"/>
      <c r="J72" s="345"/>
      <c r="K72" s="345"/>
      <c r="L72" s="345"/>
      <c r="M72" s="345"/>
      <c r="N72" s="345"/>
      <c r="O72" s="345"/>
    </row>
    <row r="73" spans="2:16" ht="21">
      <c r="H73" s="345"/>
      <c r="I73" s="345"/>
      <c r="J73" s="345"/>
      <c r="K73" s="345"/>
      <c r="L73" s="345"/>
      <c r="M73" s="345"/>
      <c r="N73" s="345"/>
      <c r="O73" s="345"/>
    </row>
    <row r="74" spans="2:16" ht="21">
      <c r="H74" s="345"/>
      <c r="I74" s="345"/>
      <c r="J74" s="345"/>
      <c r="K74" s="345"/>
      <c r="L74" s="345"/>
      <c r="M74" s="345"/>
      <c r="N74" s="345"/>
      <c r="O74" s="345"/>
    </row>
    <row r="75" spans="2:16" ht="21">
      <c r="H75" s="345"/>
      <c r="I75" s="345"/>
      <c r="J75" s="345"/>
      <c r="K75" s="345"/>
      <c r="L75" s="345"/>
      <c r="M75" s="345"/>
      <c r="N75" s="345"/>
      <c r="O75" s="345"/>
    </row>
    <row r="76" spans="2:16" ht="21">
      <c r="H76" s="345"/>
      <c r="I76" s="345"/>
      <c r="J76" s="345"/>
      <c r="K76" s="345"/>
      <c r="L76" s="345"/>
      <c r="M76" s="345"/>
      <c r="N76" s="345"/>
      <c r="O76" s="345"/>
    </row>
    <row r="77" spans="2:16" ht="21">
      <c r="H77" s="345"/>
      <c r="I77" s="345"/>
      <c r="J77" s="345"/>
      <c r="K77" s="345"/>
      <c r="L77" s="345"/>
      <c r="M77" s="345"/>
      <c r="N77" s="345"/>
      <c r="O77" s="345"/>
    </row>
    <row r="78" spans="2:16" ht="21">
      <c r="H78" s="345"/>
      <c r="I78" s="345"/>
      <c r="J78" s="345"/>
      <c r="K78" s="345"/>
      <c r="L78" s="345"/>
      <c r="N78" s="345"/>
      <c r="O78" s="345"/>
    </row>
    <row r="80" spans="2:16" ht="21">
      <c r="M80" s="346"/>
    </row>
    <row r="81" spans="8:16" ht="21">
      <c r="H81" s="507"/>
      <c r="I81" s="507"/>
      <c r="J81" s="507"/>
      <c r="K81" s="507"/>
      <c r="N81" s="346"/>
      <c r="O81" s="346"/>
      <c r="P81" s="346"/>
    </row>
  </sheetData>
  <mergeCells count="54">
    <mergeCell ref="B69:C69"/>
    <mergeCell ref="H81:K81"/>
    <mergeCell ref="F63:G63"/>
    <mergeCell ref="F65:G65"/>
    <mergeCell ref="F66:G66"/>
    <mergeCell ref="F67:G67"/>
    <mergeCell ref="F68:G68"/>
    <mergeCell ref="F58:G58"/>
    <mergeCell ref="F59:G59"/>
    <mergeCell ref="F60:G60"/>
    <mergeCell ref="F61:G61"/>
    <mergeCell ref="F62:G62"/>
    <mergeCell ref="M51:P51"/>
    <mergeCell ref="M52:P52"/>
    <mergeCell ref="M53:P53"/>
    <mergeCell ref="B57:G57"/>
    <mergeCell ref="H57:M57"/>
    <mergeCell ref="F42:H42"/>
    <mergeCell ref="B44:P44"/>
    <mergeCell ref="M46:P46"/>
    <mergeCell ref="M48:P48"/>
    <mergeCell ref="M50:P50"/>
    <mergeCell ref="F37:H37"/>
    <mergeCell ref="F38:H38"/>
    <mergeCell ref="F39:H39"/>
    <mergeCell ref="F40:H40"/>
    <mergeCell ref="F41:H41"/>
    <mergeCell ref="F32:H32"/>
    <mergeCell ref="F33:H33"/>
    <mergeCell ref="F34:H34"/>
    <mergeCell ref="F35:H35"/>
    <mergeCell ref="F36:H36"/>
    <mergeCell ref="N26:P26"/>
    <mergeCell ref="N27:P27"/>
    <mergeCell ref="N28:P28"/>
    <mergeCell ref="N29:P29"/>
    <mergeCell ref="B31:H31"/>
    <mergeCell ref="I31:L31"/>
    <mergeCell ref="M31:P31"/>
    <mergeCell ref="N20:P20"/>
    <mergeCell ref="N21:P21"/>
    <mergeCell ref="N23:P23"/>
    <mergeCell ref="N24:P24"/>
    <mergeCell ref="N25:P25"/>
    <mergeCell ref="K5:L5"/>
    <mergeCell ref="M5:N5"/>
    <mergeCell ref="O5:P5"/>
    <mergeCell ref="B18:P18"/>
    <mergeCell ref="N19:P19"/>
    <mergeCell ref="E1:J1"/>
    <mergeCell ref="E3:G3"/>
    <mergeCell ref="E5:F5"/>
    <mergeCell ref="G5:H5"/>
    <mergeCell ref="I5:J5"/>
  </mergeCells>
  <pageMargins left="0.70833333333333304" right="0.70833333333333304" top="0.74791666666666701" bottom="0.74791666666666701" header="0.31458333333333299" footer="0.31458333333333299"/>
  <pageSetup paperSize="8" scale="4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1"/>
  <sheetViews>
    <sheetView view="pageBreakPreview" zoomScale="50" zoomScaleNormal="50" workbookViewId="0">
      <selection activeCell="B31" sqref="B31:H31"/>
    </sheetView>
  </sheetViews>
  <sheetFormatPr defaultColWidth="9.109375" defaultRowHeight="14.4"/>
  <cols>
    <col min="1" max="1" width="9.33203125" style="213" customWidth="1"/>
    <col min="2" max="2" width="22.6640625" style="213" customWidth="1"/>
    <col min="3" max="3" width="29.33203125" style="213" customWidth="1"/>
    <col min="4" max="13" width="24" style="213" customWidth="1"/>
    <col min="14" max="14" width="28.5546875" style="213" customWidth="1"/>
    <col min="15" max="15" width="24" style="213" customWidth="1"/>
    <col min="16" max="16" width="37.44140625" style="213" customWidth="1"/>
    <col min="17" max="16384" width="9.109375" style="213"/>
  </cols>
  <sheetData>
    <row r="1" spans="1:16" s="211" customFormat="1" ht="39" customHeight="1">
      <c r="A1" s="213"/>
      <c r="C1" s="213"/>
      <c r="E1" s="439" t="s">
        <v>0</v>
      </c>
      <c r="F1" s="439"/>
      <c r="G1" s="439"/>
      <c r="H1" s="439"/>
      <c r="I1" s="439"/>
      <c r="J1" s="439"/>
    </row>
    <row r="2" spans="1:16" s="211" customFormat="1">
      <c r="B2" s="213"/>
    </row>
    <row r="3" spans="1:16" s="211" customFormat="1" ht="31.5" customHeight="1">
      <c r="E3" s="440" t="s">
        <v>103</v>
      </c>
      <c r="F3" s="440"/>
      <c r="G3" s="440"/>
      <c r="P3" s="287" t="s">
        <v>2</v>
      </c>
    </row>
    <row r="4" spans="1:16" s="211" customFormat="1"/>
    <row r="5" spans="1:16" ht="31.2">
      <c r="A5" s="211"/>
      <c r="B5" s="211"/>
      <c r="C5" s="211"/>
      <c r="D5" s="211"/>
      <c r="E5" s="441" t="s">
        <v>3</v>
      </c>
      <c r="F5" s="442"/>
      <c r="G5" s="441" t="s">
        <v>4</v>
      </c>
      <c r="H5" s="442"/>
      <c r="I5" s="441" t="s">
        <v>5</v>
      </c>
      <c r="J5" s="442"/>
      <c r="K5" s="441" t="s">
        <v>6</v>
      </c>
      <c r="L5" s="442"/>
      <c r="M5" s="441" t="s">
        <v>7</v>
      </c>
      <c r="N5" s="442"/>
      <c r="O5" s="441" t="s">
        <v>8</v>
      </c>
      <c r="P5" s="442"/>
    </row>
    <row r="6" spans="1:16" ht="25.8">
      <c r="A6" s="211"/>
      <c r="B6" s="214" t="s">
        <v>9</v>
      </c>
      <c r="C6" s="215" t="s">
        <v>10</v>
      </c>
      <c r="D6" s="216" t="s">
        <v>11</v>
      </c>
      <c r="E6" s="215" t="s">
        <v>12</v>
      </c>
      <c r="F6" s="215" t="s">
        <v>13</v>
      </c>
      <c r="G6" s="215" t="s">
        <v>12</v>
      </c>
      <c r="H6" s="215" t="s">
        <v>13</v>
      </c>
      <c r="I6" s="215" t="s">
        <v>12</v>
      </c>
      <c r="J6" s="215" t="s">
        <v>13</v>
      </c>
      <c r="K6" s="215" t="s">
        <v>12</v>
      </c>
      <c r="L6" s="215" t="s">
        <v>13</v>
      </c>
      <c r="M6" s="215" t="s">
        <v>12</v>
      </c>
      <c r="N6" s="215" t="s">
        <v>13</v>
      </c>
      <c r="O6" s="215" t="s">
        <v>12</v>
      </c>
      <c r="P6" s="215" t="s">
        <v>13</v>
      </c>
    </row>
    <row r="7" spans="1:16" ht="25.8">
      <c r="A7" s="211"/>
      <c r="B7" s="217" t="s">
        <v>14</v>
      </c>
      <c r="C7" s="218" t="s">
        <v>15</v>
      </c>
      <c r="D7" s="219" t="s">
        <v>16</v>
      </c>
      <c r="E7" s="220">
        <v>0.98</v>
      </c>
      <c r="F7" s="221">
        <f t="shared" ref="F7:F16" si="0">D20/C20</f>
        <v>1</v>
      </c>
      <c r="G7" s="222">
        <v>0.98</v>
      </c>
      <c r="H7" s="221">
        <v>1</v>
      </c>
      <c r="I7" s="220">
        <v>0.98</v>
      </c>
      <c r="J7" s="221">
        <f t="shared" ref="J7:J12" si="1">IF(C46&gt;0,(1-D46/C46),0)</f>
        <v>1</v>
      </c>
      <c r="K7" s="220">
        <v>1</v>
      </c>
      <c r="L7" s="288">
        <f t="shared" ref="L7:L12" si="2">E59/C59</f>
        <v>1</v>
      </c>
      <c r="M7" s="289">
        <v>0</v>
      </c>
      <c r="N7" s="290">
        <f t="shared" ref="N7:N16" si="3">L33</f>
        <v>0</v>
      </c>
      <c r="O7" s="220">
        <v>0.85</v>
      </c>
      <c r="P7" s="291">
        <v>0.51</v>
      </c>
    </row>
    <row r="8" spans="1:16" ht="25.8">
      <c r="A8" s="211"/>
      <c r="B8" s="223" t="s">
        <v>17</v>
      </c>
      <c r="C8" s="224" t="s">
        <v>18</v>
      </c>
      <c r="D8" s="225" t="s">
        <v>16</v>
      </c>
      <c r="E8" s="220">
        <v>0.98</v>
      </c>
      <c r="F8" s="221">
        <f t="shared" si="0"/>
        <v>1</v>
      </c>
      <c r="G8" s="220">
        <v>0.98</v>
      </c>
      <c r="H8" s="221">
        <f>E34/C34</f>
        <v>1</v>
      </c>
      <c r="I8" s="220">
        <v>0.98</v>
      </c>
      <c r="J8" s="221">
        <f t="shared" si="1"/>
        <v>0.99394987035436477</v>
      </c>
      <c r="K8" s="220">
        <v>1</v>
      </c>
      <c r="L8" s="288">
        <f t="shared" si="2"/>
        <v>1</v>
      </c>
      <c r="M8" s="289">
        <v>0</v>
      </c>
      <c r="N8" s="290">
        <f t="shared" si="3"/>
        <v>0</v>
      </c>
      <c r="O8" s="220">
        <v>0.85</v>
      </c>
      <c r="P8" s="291">
        <v>0.68</v>
      </c>
    </row>
    <row r="9" spans="1:16" ht="25.8">
      <c r="A9" s="211"/>
      <c r="B9" s="226" t="s">
        <v>19</v>
      </c>
      <c r="C9" s="224" t="s">
        <v>20</v>
      </c>
      <c r="D9" s="225" t="s">
        <v>16</v>
      </c>
      <c r="E9" s="220">
        <v>0.98</v>
      </c>
      <c r="F9" s="221">
        <f t="shared" si="0"/>
        <v>1</v>
      </c>
      <c r="G9" s="220">
        <v>0.98</v>
      </c>
      <c r="H9" s="221">
        <f>E35/C35</f>
        <v>1</v>
      </c>
      <c r="I9" s="220">
        <v>0.98</v>
      </c>
      <c r="J9" s="221">
        <f t="shared" si="1"/>
        <v>1</v>
      </c>
      <c r="K9" s="220">
        <v>1</v>
      </c>
      <c r="L9" s="288">
        <f t="shared" si="2"/>
        <v>1</v>
      </c>
      <c r="M9" s="289">
        <v>0</v>
      </c>
      <c r="N9" s="290">
        <f t="shared" si="3"/>
        <v>0</v>
      </c>
      <c r="O9" s="220">
        <v>0.85</v>
      </c>
      <c r="P9" s="292">
        <v>1</v>
      </c>
    </row>
    <row r="10" spans="1:16" ht="25.8">
      <c r="A10" s="211"/>
      <c r="B10" s="227" t="s">
        <v>21</v>
      </c>
      <c r="C10" s="228" t="s">
        <v>22</v>
      </c>
      <c r="D10" s="229" t="s">
        <v>16</v>
      </c>
      <c r="E10" s="220">
        <v>0.98</v>
      </c>
      <c r="F10" s="221">
        <f t="shared" si="0"/>
        <v>1</v>
      </c>
      <c r="G10" s="220">
        <v>0.98</v>
      </c>
      <c r="H10" s="221">
        <f>E36/C36</f>
        <v>1</v>
      </c>
      <c r="I10" s="220">
        <v>0.98</v>
      </c>
      <c r="J10" s="221">
        <f t="shared" si="1"/>
        <v>0.99953423381462503</v>
      </c>
      <c r="K10" s="220">
        <v>1</v>
      </c>
      <c r="L10" s="288">
        <f t="shared" si="2"/>
        <v>1</v>
      </c>
      <c r="M10" s="289">
        <v>0</v>
      </c>
      <c r="N10" s="290">
        <f t="shared" si="3"/>
        <v>0</v>
      </c>
      <c r="O10" s="220">
        <v>0.85</v>
      </c>
      <c r="P10" s="291">
        <v>0.78</v>
      </c>
    </row>
    <row r="11" spans="1:16" ht="25.8">
      <c r="A11" s="211"/>
      <c r="B11" s="227" t="s">
        <v>23</v>
      </c>
      <c r="C11" s="228" t="s">
        <v>24</v>
      </c>
      <c r="D11" s="229" t="s">
        <v>16</v>
      </c>
      <c r="E11" s="220">
        <v>0.98</v>
      </c>
      <c r="F11" s="221">
        <f t="shared" si="0"/>
        <v>1</v>
      </c>
      <c r="G11" s="220">
        <v>0.98</v>
      </c>
      <c r="H11" s="221">
        <f>E37/C37</f>
        <v>1</v>
      </c>
      <c r="I11" s="220">
        <v>0.98</v>
      </c>
      <c r="J11" s="293">
        <f t="shared" si="1"/>
        <v>0.97881729920564875</v>
      </c>
      <c r="K11" s="220">
        <v>1</v>
      </c>
      <c r="L11" s="288">
        <f t="shared" si="2"/>
        <v>1</v>
      </c>
      <c r="M11" s="289">
        <v>0</v>
      </c>
      <c r="N11" s="294">
        <f t="shared" si="3"/>
        <v>1</v>
      </c>
      <c r="O11" s="220">
        <v>0.85</v>
      </c>
      <c r="P11" s="292">
        <v>1</v>
      </c>
    </row>
    <row r="12" spans="1:16" ht="25.8">
      <c r="A12" s="211"/>
      <c r="B12" s="227" t="s">
        <v>25</v>
      </c>
      <c r="C12" s="230" t="s">
        <v>26</v>
      </c>
      <c r="D12" s="229" t="s">
        <v>16</v>
      </c>
      <c r="E12" s="220">
        <v>0.98</v>
      </c>
      <c r="F12" s="221">
        <f t="shared" si="0"/>
        <v>1</v>
      </c>
      <c r="G12" s="220">
        <v>0.98</v>
      </c>
      <c r="H12" s="221">
        <f t="shared" ref="H12:H16" si="4">E38/C38</f>
        <v>1</v>
      </c>
      <c r="I12" s="220">
        <v>0.98</v>
      </c>
      <c r="J12" s="221">
        <f t="shared" si="1"/>
        <v>1</v>
      </c>
      <c r="K12" s="220">
        <v>1</v>
      </c>
      <c r="L12" s="288">
        <f t="shared" si="2"/>
        <v>1</v>
      </c>
      <c r="M12" s="289">
        <v>0</v>
      </c>
      <c r="N12" s="290">
        <f t="shared" si="3"/>
        <v>0</v>
      </c>
      <c r="O12" s="220">
        <v>0.85</v>
      </c>
      <c r="P12" s="291">
        <v>0.46</v>
      </c>
    </row>
    <row r="13" spans="1:16" ht="25.8">
      <c r="A13" s="211"/>
      <c r="B13" s="227" t="s">
        <v>27</v>
      </c>
      <c r="C13" s="231" t="s">
        <v>28</v>
      </c>
      <c r="D13" s="229" t="s">
        <v>16</v>
      </c>
      <c r="E13" s="220">
        <v>0.98</v>
      </c>
      <c r="F13" s="221">
        <f t="shared" si="0"/>
        <v>1</v>
      </c>
      <c r="G13" s="220">
        <v>0.98</v>
      </c>
      <c r="H13" s="221">
        <f t="shared" si="4"/>
        <v>1</v>
      </c>
      <c r="I13" s="220">
        <v>0.98</v>
      </c>
      <c r="J13" s="221">
        <f>IF(C53&gt;0,(1-D53/C53),0)</f>
        <v>0.9980632666236281</v>
      </c>
      <c r="K13" s="220">
        <v>1</v>
      </c>
      <c r="L13" s="288">
        <f>E66/C66</f>
        <v>1</v>
      </c>
      <c r="M13" s="289">
        <v>0</v>
      </c>
      <c r="N13" s="290">
        <f t="shared" si="3"/>
        <v>0</v>
      </c>
      <c r="O13" s="220">
        <v>0.85</v>
      </c>
      <c r="P13" s="291">
        <v>0.49</v>
      </c>
    </row>
    <row r="14" spans="1:16" ht="25.8">
      <c r="A14" s="211"/>
      <c r="B14" s="223" t="s">
        <v>29</v>
      </c>
      <c r="C14" s="232" t="s">
        <v>30</v>
      </c>
      <c r="D14" s="225" t="s">
        <v>16</v>
      </c>
      <c r="E14" s="220">
        <v>0.98</v>
      </c>
      <c r="F14" s="221">
        <f t="shared" si="0"/>
        <v>1</v>
      </c>
      <c r="G14" s="220">
        <v>0.98</v>
      </c>
      <c r="H14" s="221">
        <f t="shared" si="4"/>
        <v>1</v>
      </c>
      <c r="I14" s="220">
        <v>0.98</v>
      </c>
      <c r="J14" s="221">
        <f>IF(C53&gt;0,(1-D53/C53),0)</f>
        <v>0.9980632666236281</v>
      </c>
      <c r="K14" s="220">
        <v>1</v>
      </c>
      <c r="L14" s="288">
        <f>E66/C66</f>
        <v>1</v>
      </c>
      <c r="M14" s="289">
        <v>0</v>
      </c>
      <c r="N14" s="290">
        <f t="shared" si="3"/>
        <v>0</v>
      </c>
      <c r="O14" s="220">
        <v>0.85</v>
      </c>
      <c r="P14" s="291">
        <v>0.4</v>
      </c>
    </row>
    <row r="15" spans="1:16" ht="25.8">
      <c r="A15" s="211"/>
      <c r="B15" s="233" t="s">
        <v>31</v>
      </c>
      <c r="C15" s="234" t="s">
        <v>32</v>
      </c>
      <c r="D15" s="235" t="s">
        <v>16</v>
      </c>
      <c r="E15" s="236">
        <v>0.98</v>
      </c>
      <c r="F15" s="221">
        <f t="shared" si="0"/>
        <v>1</v>
      </c>
      <c r="G15" s="236">
        <v>0.98</v>
      </c>
      <c r="H15" s="221">
        <f t="shared" si="4"/>
        <v>1</v>
      </c>
      <c r="I15" s="220">
        <v>0.98</v>
      </c>
      <c r="J15" s="295">
        <f>IF(C53&gt;0,(1-D53/C53),0)</f>
        <v>0.9980632666236281</v>
      </c>
      <c r="K15" s="236">
        <v>1</v>
      </c>
      <c r="L15" s="296">
        <f>E66/C66</f>
        <v>1</v>
      </c>
      <c r="M15" s="297">
        <v>0</v>
      </c>
      <c r="N15" s="290">
        <f t="shared" si="3"/>
        <v>0</v>
      </c>
      <c r="O15" s="236">
        <v>0.85</v>
      </c>
      <c r="P15" s="292">
        <v>1</v>
      </c>
    </row>
    <row r="16" spans="1:16" ht="25.8">
      <c r="A16" s="211"/>
      <c r="B16" s="233" t="s">
        <v>33</v>
      </c>
      <c r="C16" s="234" t="s">
        <v>33</v>
      </c>
      <c r="D16" s="237" t="s">
        <v>16</v>
      </c>
      <c r="E16" s="238">
        <v>0.98</v>
      </c>
      <c r="F16" s="221">
        <f t="shared" si="0"/>
        <v>1</v>
      </c>
      <c r="G16" s="238">
        <v>0.98</v>
      </c>
      <c r="H16" s="221">
        <f t="shared" si="4"/>
        <v>1</v>
      </c>
      <c r="I16" s="220">
        <v>0.98</v>
      </c>
      <c r="J16" s="298">
        <f>AVERAGE(J7:J15)</f>
        <v>0.99627680036061372</v>
      </c>
      <c r="K16" s="238">
        <v>1</v>
      </c>
      <c r="L16" s="298">
        <f>AVERAGE(L7:L15)</f>
        <v>1</v>
      </c>
      <c r="M16" s="299">
        <v>0</v>
      </c>
      <c r="N16" s="294">
        <f t="shared" si="3"/>
        <v>1</v>
      </c>
      <c r="O16" s="238">
        <v>0.85</v>
      </c>
      <c r="P16" s="300">
        <v>0.62</v>
      </c>
    </row>
    <row r="17" spans="2:16" s="211" customFormat="1">
      <c r="B17" s="239"/>
      <c r="P17" s="301"/>
    </row>
    <row r="18" spans="2:16" s="211" customFormat="1" ht="25.8">
      <c r="B18" s="443" t="s">
        <v>3</v>
      </c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444"/>
      <c r="N18" s="444"/>
      <c r="O18" s="444"/>
      <c r="P18" s="445"/>
    </row>
    <row r="19" spans="2:16" s="211" customFormat="1" ht="42">
      <c r="B19" s="240" t="s">
        <v>34</v>
      </c>
      <c r="C19" s="241" t="s">
        <v>35</v>
      </c>
      <c r="D19" s="241" t="s">
        <v>36</v>
      </c>
      <c r="E19" s="241" t="s">
        <v>37</v>
      </c>
      <c r="F19" s="241" t="s">
        <v>38</v>
      </c>
      <c r="G19" s="241" t="s">
        <v>39</v>
      </c>
      <c r="H19" s="241" t="s">
        <v>40</v>
      </c>
      <c r="I19" s="241" t="s">
        <v>41</v>
      </c>
      <c r="J19" s="241" t="s">
        <v>42</v>
      </c>
      <c r="K19" s="241" t="s">
        <v>43</v>
      </c>
      <c r="L19" s="241" t="s">
        <v>44</v>
      </c>
      <c r="M19" s="241" t="s">
        <v>45</v>
      </c>
      <c r="N19" s="446" t="s">
        <v>46</v>
      </c>
      <c r="O19" s="447"/>
      <c r="P19" s="448"/>
    </row>
    <row r="20" spans="2:16" s="211" customFormat="1" ht="21">
      <c r="B20" s="242" t="s">
        <v>47</v>
      </c>
      <c r="C20" s="243">
        <v>5</v>
      </c>
      <c r="D20" s="243">
        <v>5</v>
      </c>
      <c r="E20" s="244"/>
      <c r="F20" s="245"/>
      <c r="G20" s="245"/>
      <c r="H20" s="245"/>
      <c r="I20" s="245"/>
      <c r="J20" s="245"/>
      <c r="K20" s="245"/>
      <c r="L20" s="245"/>
      <c r="M20" s="245"/>
      <c r="N20" s="449"/>
      <c r="O20" s="450"/>
      <c r="P20" s="451"/>
    </row>
    <row r="21" spans="2:16" s="212" customFormat="1" ht="21">
      <c r="B21" s="246" t="s">
        <v>48</v>
      </c>
      <c r="C21" s="243">
        <v>5</v>
      </c>
      <c r="D21" s="243">
        <v>5</v>
      </c>
      <c r="E21" s="244"/>
      <c r="F21" s="247"/>
      <c r="G21" s="247"/>
      <c r="H21" s="247"/>
      <c r="I21" s="247"/>
      <c r="J21" s="247"/>
      <c r="K21" s="247"/>
      <c r="L21" s="247"/>
      <c r="M21" s="247"/>
      <c r="N21" s="452"/>
      <c r="O21" s="453"/>
      <c r="P21" s="454"/>
    </row>
    <row r="22" spans="2:16" s="212" customFormat="1" ht="21">
      <c r="B22" s="246" t="s">
        <v>49</v>
      </c>
      <c r="C22" s="243">
        <v>5</v>
      </c>
      <c r="D22" s="243">
        <v>5</v>
      </c>
      <c r="E22" s="244"/>
      <c r="F22" s="247"/>
      <c r="G22" s="247"/>
      <c r="H22" s="247"/>
      <c r="I22" s="247"/>
      <c r="J22" s="247"/>
      <c r="K22" s="247"/>
      <c r="L22" s="247"/>
      <c r="M22" s="247"/>
      <c r="N22" s="303"/>
      <c r="O22" s="304"/>
      <c r="P22" s="305"/>
    </row>
    <row r="23" spans="2:16" s="211" customFormat="1" ht="21" customHeight="1">
      <c r="B23" s="242" t="s">
        <v>50</v>
      </c>
      <c r="C23" s="243">
        <v>5</v>
      </c>
      <c r="D23" s="243">
        <v>5</v>
      </c>
      <c r="E23" s="248"/>
      <c r="F23" s="245"/>
      <c r="G23" s="245"/>
      <c r="H23" s="245"/>
      <c r="I23" s="245"/>
      <c r="J23" s="245"/>
      <c r="K23" s="245"/>
      <c r="L23" s="245"/>
      <c r="M23" s="245"/>
      <c r="N23" s="455"/>
      <c r="O23" s="456"/>
      <c r="P23" s="457"/>
    </row>
    <row r="24" spans="2:16" s="211" customFormat="1" ht="21">
      <c r="B24" s="242" t="s">
        <v>51</v>
      </c>
      <c r="C24" s="243">
        <v>5</v>
      </c>
      <c r="D24" s="243">
        <v>5</v>
      </c>
      <c r="E24" s="248"/>
      <c r="F24" s="245"/>
      <c r="G24" s="245"/>
      <c r="H24" s="245"/>
      <c r="I24" s="245"/>
      <c r="J24" s="245"/>
      <c r="K24" s="245"/>
      <c r="L24" s="245"/>
      <c r="M24" s="245"/>
      <c r="N24" s="125"/>
      <c r="O24" s="126"/>
      <c r="P24" s="127"/>
    </row>
    <row r="25" spans="2:16" s="211" customFormat="1" ht="21">
      <c r="B25" s="242" t="s">
        <v>52</v>
      </c>
      <c r="C25" s="243">
        <v>5</v>
      </c>
      <c r="D25" s="243">
        <v>5</v>
      </c>
      <c r="E25" s="248"/>
      <c r="F25" s="245"/>
      <c r="G25" s="245"/>
      <c r="H25" s="245"/>
      <c r="I25" s="245"/>
      <c r="J25" s="245"/>
      <c r="K25" s="245"/>
      <c r="L25" s="245"/>
      <c r="M25" s="245"/>
      <c r="N25" s="125"/>
      <c r="O25" s="126"/>
      <c r="P25" s="127"/>
    </row>
    <row r="26" spans="2:16" s="211" customFormat="1" ht="21">
      <c r="B26" s="242" t="s">
        <v>53</v>
      </c>
      <c r="C26" s="243">
        <v>5</v>
      </c>
      <c r="D26" s="243">
        <v>5</v>
      </c>
      <c r="E26" s="248"/>
      <c r="F26" s="245"/>
      <c r="G26" s="245"/>
      <c r="H26" s="245"/>
      <c r="I26" s="245"/>
      <c r="J26" s="245"/>
      <c r="K26" s="245"/>
      <c r="L26" s="245"/>
      <c r="M26" s="245"/>
      <c r="N26" s="125"/>
      <c r="O26" s="126"/>
      <c r="P26" s="127"/>
    </row>
    <row r="27" spans="2:16" s="211" customFormat="1" ht="21">
      <c r="B27" s="242" t="s">
        <v>54</v>
      </c>
      <c r="C27" s="243">
        <v>5</v>
      </c>
      <c r="D27" s="243">
        <v>5</v>
      </c>
      <c r="E27" s="244"/>
      <c r="F27" s="245"/>
      <c r="G27" s="245"/>
      <c r="H27" s="245"/>
      <c r="I27" s="245"/>
      <c r="J27" s="245"/>
      <c r="K27" s="245"/>
      <c r="L27" s="245"/>
      <c r="M27" s="245"/>
      <c r="N27" s="458"/>
      <c r="O27" s="459"/>
      <c r="P27" s="460"/>
    </row>
    <row r="28" spans="2:16" s="211" customFormat="1" ht="21">
      <c r="B28" s="249" t="s">
        <v>55</v>
      </c>
      <c r="C28" s="250">
        <v>5</v>
      </c>
      <c r="D28" s="250">
        <v>5</v>
      </c>
      <c r="E28" s="251"/>
      <c r="F28" s="252"/>
      <c r="G28" s="252"/>
      <c r="H28" s="252"/>
      <c r="I28" s="252"/>
      <c r="J28" s="252"/>
      <c r="K28" s="252"/>
      <c r="L28" s="252"/>
      <c r="M28" s="252"/>
      <c r="N28" s="461"/>
      <c r="O28" s="462"/>
      <c r="P28" s="463"/>
    </row>
    <row r="29" spans="2:16" s="211" customFormat="1" ht="21">
      <c r="B29" s="253" t="s">
        <v>33</v>
      </c>
      <c r="C29" s="254">
        <v>45</v>
      </c>
      <c r="D29" s="255">
        <v>45</v>
      </c>
      <c r="E29" s="256"/>
      <c r="F29" s="257"/>
      <c r="G29" s="257"/>
      <c r="H29" s="257"/>
      <c r="I29" s="257"/>
      <c r="J29" s="257"/>
      <c r="K29" s="257"/>
      <c r="L29" s="257"/>
      <c r="M29" s="257"/>
      <c r="N29" s="464"/>
      <c r="O29" s="465"/>
      <c r="P29" s="466"/>
    </row>
    <row r="30" spans="2:16" s="211" customFormat="1" ht="21">
      <c r="B30" s="258"/>
      <c r="C30" s="259"/>
      <c r="D30" s="260"/>
      <c r="E30" s="259"/>
      <c r="F30" s="259"/>
      <c r="G30" s="259"/>
      <c r="H30" s="258"/>
      <c r="I30" s="258"/>
      <c r="J30" s="258"/>
      <c r="K30" s="259"/>
      <c r="L30" s="308"/>
      <c r="M30" s="259"/>
      <c r="N30" s="258"/>
      <c r="O30" s="258"/>
      <c r="P30" s="258"/>
    </row>
    <row r="31" spans="2:16" s="211" customFormat="1" ht="25.8">
      <c r="B31" s="467" t="s">
        <v>4</v>
      </c>
      <c r="C31" s="468"/>
      <c r="D31" s="468"/>
      <c r="E31" s="468"/>
      <c r="F31" s="468"/>
      <c r="G31" s="468"/>
      <c r="H31" s="469"/>
      <c r="I31" s="309" t="s">
        <v>56</v>
      </c>
      <c r="J31" s="310"/>
      <c r="K31" s="310"/>
      <c r="L31" s="311"/>
      <c r="M31" s="467" t="s">
        <v>57</v>
      </c>
      <c r="N31" s="468"/>
      <c r="O31" s="468"/>
      <c r="P31" s="469"/>
    </row>
    <row r="32" spans="2:16" s="211" customFormat="1" ht="21">
      <c r="B32" s="240" t="s">
        <v>34</v>
      </c>
      <c r="C32" s="241" t="s">
        <v>58</v>
      </c>
      <c r="D32" s="241" t="s">
        <v>59</v>
      </c>
      <c r="E32" s="261" t="s">
        <v>36</v>
      </c>
      <c r="F32" s="470" t="s">
        <v>46</v>
      </c>
      <c r="G32" s="471"/>
      <c r="H32" s="472"/>
      <c r="I32" s="312" t="s">
        <v>60</v>
      </c>
      <c r="J32" s="313" t="s">
        <v>61</v>
      </c>
      <c r="K32" s="314" t="s">
        <v>62</v>
      </c>
      <c r="L32" s="314" t="s">
        <v>63</v>
      </c>
      <c r="M32" s="315" t="s">
        <v>64</v>
      </c>
      <c r="N32" s="316" t="s">
        <v>65</v>
      </c>
      <c r="O32" s="317" t="s">
        <v>66</v>
      </c>
      <c r="P32" s="318" t="s">
        <v>67</v>
      </c>
    </row>
    <row r="33" spans="2:16" s="211" customFormat="1" ht="23.4">
      <c r="B33" s="242" t="s">
        <v>47</v>
      </c>
      <c r="C33" s="262">
        <v>60</v>
      </c>
      <c r="D33" s="263"/>
      <c r="E33" s="262">
        <v>60</v>
      </c>
      <c r="F33" s="473"/>
      <c r="G33" s="474"/>
      <c r="H33" s="475"/>
      <c r="I33" s="242" t="s">
        <v>47</v>
      </c>
      <c r="J33" s="319"/>
      <c r="K33" s="319"/>
      <c r="L33" s="320"/>
      <c r="M33" s="113" t="s">
        <v>47</v>
      </c>
      <c r="N33" s="321">
        <f>16*2*5</f>
        <v>160</v>
      </c>
      <c r="O33" s="322">
        <v>74</v>
      </c>
      <c r="P33" s="323">
        <f>N33*P7</f>
        <v>81.599999999999994</v>
      </c>
    </row>
    <row r="34" spans="2:16" s="211" customFormat="1" ht="40.5" customHeight="1">
      <c r="B34" s="246" t="s">
        <v>48</v>
      </c>
      <c r="C34" s="262">
        <v>60</v>
      </c>
      <c r="D34" s="263"/>
      <c r="E34" s="262">
        <v>60</v>
      </c>
      <c r="F34" s="476"/>
      <c r="G34" s="450"/>
      <c r="H34" s="451"/>
      <c r="I34" s="246" t="s">
        <v>48</v>
      </c>
      <c r="J34" s="319"/>
      <c r="K34" s="319"/>
      <c r="L34" s="320"/>
      <c r="M34" s="112" t="s">
        <v>48</v>
      </c>
      <c r="N34" s="321">
        <v>160</v>
      </c>
      <c r="O34" s="322">
        <v>122</v>
      </c>
      <c r="P34" s="323">
        <f t="shared" ref="P34:P41" si="5">N34*P8</f>
        <v>108.80000000000001</v>
      </c>
    </row>
    <row r="35" spans="2:16" s="211" customFormat="1" ht="23.4">
      <c r="B35" s="246" t="s">
        <v>49</v>
      </c>
      <c r="C35" s="262">
        <v>15</v>
      </c>
      <c r="D35" s="263"/>
      <c r="E35" s="262">
        <v>15</v>
      </c>
      <c r="F35" s="476"/>
      <c r="G35" s="450"/>
      <c r="H35" s="451"/>
      <c r="I35" s="246" t="s">
        <v>49</v>
      </c>
      <c r="J35" s="319"/>
      <c r="K35" s="319"/>
      <c r="L35" s="320"/>
      <c r="M35" s="112" t="s">
        <v>49</v>
      </c>
      <c r="N35" s="321">
        <v>160</v>
      </c>
      <c r="O35" s="322">
        <v>9</v>
      </c>
      <c r="P35" s="323">
        <f t="shared" si="5"/>
        <v>160</v>
      </c>
    </row>
    <row r="36" spans="2:16" s="211" customFormat="1" ht="23.4">
      <c r="B36" s="242" t="s">
        <v>50</v>
      </c>
      <c r="C36" s="262">
        <v>60</v>
      </c>
      <c r="D36" s="263"/>
      <c r="E36" s="262">
        <v>60</v>
      </c>
      <c r="F36" s="476"/>
      <c r="G36" s="450"/>
      <c r="H36" s="451"/>
      <c r="I36" s="242" t="s">
        <v>50</v>
      </c>
      <c r="J36" s="319"/>
      <c r="K36" s="319"/>
      <c r="L36" s="320"/>
      <c r="M36" s="112" t="s">
        <v>50</v>
      </c>
      <c r="N36" s="321">
        <f>40*4</f>
        <v>160</v>
      </c>
      <c r="O36" s="322">
        <v>195</v>
      </c>
      <c r="P36" s="323">
        <f t="shared" si="5"/>
        <v>124.80000000000001</v>
      </c>
    </row>
    <row r="37" spans="2:16" s="211" customFormat="1" ht="23.4">
      <c r="B37" s="242" t="s">
        <v>51</v>
      </c>
      <c r="C37" s="262">
        <v>32</v>
      </c>
      <c r="D37" s="263"/>
      <c r="E37" s="262">
        <v>32</v>
      </c>
      <c r="F37" s="476"/>
      <c r="G37" s="450"/>
      <c r="H37" s="451"/>
      <c r="I37" s="242" t="s">
        <v>51</v>
      </c>
      <c r="J37" s="319">
        <v>1</v>
      </c>
      <c r="K37" s="319"/>
      <c r="L37" s="320">
        <v>1</v>
      </c>
      <c r="M37" s="112" t="s">
        <v>104</v>
      </c>
      <c r="N37" s="321">
        <f>40*4</f>
        <v>160</v>
      </c>
      <c r="O37" s="322">
        <v>173</v>
      </c>
      <c r="P37" s="323">
        <f t="shared" si="5"/>
        <v>160</v>
      </c>
    </row>
    <row r="38" spans="2:16" s="211" customFormat="1" ht="23.4">
      <c r="B38" s="242" t="s">
        <v>52</v>
      </c>
      <c r="C38" s="262">
        <v>40</v>
      </c>
      <c r="D38" s="263"/>
      <c r="E38" s="262">
        <v>40</v>
      </c>
      <c r="F38" s="476"/>
      <c r="G38" s="450"/>
      <c r="H38" s="451"/>
      <c r="I38" s="242" t="s">
        <v>52</v>
      </c>
      <c r="J38" s="319"/>
      <c r="K38" s="319"/>
      <c r="L38" s="320"/>
      <c r="M38" s="113" t="s">
        <v>52</v>
      </c>
      <c r="N38" s="321">
        <f>40*4</f>
        <v>160</v>
      </c>
      <c r="O38" s="322">
        <v>76</v>
      </c>
      <c r="P38" s="323">
        <f t="shared" si="5"/>
        <v>73.600000000000009</v>
      </c>
    </row>
    <row r="39" spans="2:16" s="211" customFormat="1" ht="23.4">
      <c r="B39" s="242" t="s">
        <v>53</v>
      </c>
      <c r="C39" s="262">
        <v>35</v>
      </c>
      <c r="D39" s="263"/>
      <c r="E39" s="262">
        <v>35</v>
      </c>
      <c r="F39" s="476"/>
      <c r="G39" s="450"/>
      <c r="H39" s="451"/>
      <c r="I39" s="242" t="str">
        <f>'Week 4'!I39</f>
        <v>Route 6D</v>
      </c>
      <c r="J39" s="319"/>
      <c r="K39" s="319"/>
      <c r="L39" s="320"/>
      <c r="M39" s="113" t="s">
        <v>53</v>
      </c>
      <c r="N39" s="321">
        <f>40*4</f>
        <v>160</v>
      </c>
      <c r="O39" s="322">
        <v>93</v>
      </c>
      <c r="P39" s="323">
        <f t="shared" si="5"/>
        <v>78.400000000000006</v>
      </c>
    </row>
    <row r="40" spans="2:16" s="211" customFormat="1" ht="40.5" customHeight="1">
      <c r="B40" s="242" t="s">
        <v>54</v>
      </c>
      <c r="C40" s="262">
        <v>40</v>
      </c>
      <c r="D40" s="263"/>
      <c r="E40" s="262">
        <v>40</v>
      </c>
      <c r="F40" s="476"/>
      <c r="G40" s="450"/>
      <c r="H40" s="451"/>
      <c r="I40" s="242" t="s">
        <v>54</v>
      </c>
      <c r="J40" s="319"/>
      <c r="K40" s="319"/>
      <c r="L40" s="320"/>
      <c r="M40" s="113" t="s">
        <v>54</v>
      </c>
      <c r="N40" s="321">
        <f>5*48</f>
        <v>240</v>
      </c>
      <c r="O40" s="322">
        <v>98</v>
      </c>
      <c r="P40" s="323">
        <f t="shared" si="5"/>
        <v>96</v>
      </c>
    </row>
    <row r="41" spans="2:16" s="211" customFormat="1" ht="40.5" customHeight="1">
      <c r="B41" s="264" t="s">
        <v>55</v>
      </c>
      <c r="C41" s="265">
        <v>30</v>
      </c>
      <c r="D41" s="266"/>
      <c r="E41" s="265">
        <v>30</v>
      </c>
      <c r="F41" s="477"/>
      <c r="G41" s="462"/>
      <c r="H41" s="463"/>
      <c r="I41" s="249" t="s">
        <v>55</v>
      </c>
      <c r="J41" s="324"/>
      <c r="K41" s="324"/>
      <c r="L41" s="325"/>
      <c r="M41" s="326" t="s">
        <v>55</v>
      </c>
      <c r="N41" s="321">
        <f>5*48</f>
        <v>240</v>
      </c>
      <c r="O41" s="327">
        <v>24</v>
      </c>
      <c r="P41" s="328">
        <f t="shared" si="5"/>
        <v>240</v>
      </c>
    </row>
    <row r="42" spans="2:16" s="211" customFormat="1" ht="21.75" customHeight="1">
      <c r="B42" s="136" t="s">
        <v>33</v>
      </c>
      <c r="C42" s="267">
        <v>372</v>
      </c>
      <c r="D42" s="268"/>
      <c r="E42" s="267">
        <v>372</v>
      </c>
      <c r="F42" s="478"/>
      <c r="G42" s="479"/>
      <c r="H42" s="480"/>
      <c r="I42" s="253" t="s">
        <v>33</v>
      </c>
      <c r="J42" s="299" t="s">
        <v>105</v>
      </c>
      <c r="K42" s="329"/>
      <c r="L42" s="329">
        <v>1</v>
      </c>
      <c r="M42" s="253" t="s">
        <v>33</v>
      </c>
      <c r="N42" s="330">
        <f>SUM(N33:N41)</f>
        <v>1600</v>
      </c>
      <c r="O42" s="331">
        <v>864</v>
      </c>
      <c r="P42" s="332">
        <v>1123</v>
      </c>
    </row>
    <row r="43" spans="2:16" s="211" customFormat="1" ht="21">
      <c r="B43" s="259"/>
      <c r="I43" s="258"/>
      <c r="J43" s="258"/>
      <c r="K43" s="258"/>
      <c r="L43" s="258"/>
      <c r="M43" s="333"/>
      <c r="N43" s="258"/>
      <c r="O43" s="258"/>
      <c r="P43" s="258"/>
    </row>
    <row r="44" spans="2:16" s="211" customFormat="1" ht="25.8">
      <c r="B44" s="481" t="s">
        <v>70</v>
      </c>
      <c r="C44" s="482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3"/>
      <c r="O44" s="482"/>
      <c r="P44" s="484"/>
    </row>
    <row r="45" spans="2:16" s="211" customFormat="1" ht="42">
      <c r="B45" s="269" t="s">
        <v>34</v>
      </c>
      <c r="C45" s="270" t="s">
        <v>71</v>
      </c>
      <c r="D45" s="270" t="s">
        <v>72</v>
      </c>
      <c r="E45" s="270" t="s">
        <v>73</v>
      </c>
      <c r="F45" s="270" t="s">
        <v>74</v>
      </c>
      <c r="G45" s="270" t="s">
        <v>75</v>
      </c>
      <c r="H45" s="270" t="s">
        <v>41</v>
      </c>
      <c r="I45" s="270" t="s">
        <v>77</v>
      </c>
      <c r="J45" s="270" t="s">
        <v>78</v>
      </c>
      <c r="K45" s="270" t="s">
        <v>79</v>
      </c>
      <c r="L45" s="270" t="s">
        <v>45</v>
      </c>
      <c r="M45" s="334" t="s">
        <v>80</v>
      </c>
      <c r="N45" s="485"/>
      <c r="O45" s="486"/>
      <c r="P45" s="487"/>
    </row>
    <row r="46" spans="2:16" s="211" customFormat="1" ht="21">
      <c r="B46" s="271" t="s">
        <v>47</v>
      </c>
      <c r="C46" s="272">
        <v>1086</v>
      </c>
      <c r="D46" s="87"/>
      <c r="E46" s="245"/>
      <c r="F46" s="245"/>
      <c r="G46" s="245"/>
      <c r="H46" s="245"/>
      <c r="I46" s="245"/>
      <c r="J46" s="245"/>
      <c r="K46" s="245"/>
      <c r="L46" s="245"/>
      <c r="M46" s="245"/>
      <c r="N46" s="488"/>
      <c r="O46" s="489"/>
      <c r="P46" s="490"/>
    </row>
    <row r="47" spans="2:16" s="211" customFormat="1" ht="21">
      <c r="B47" s="246" t="s">
        <v>48</v>
      </c>
      <c r="C47" s="273">
        <v>1157</v>
      </c>
      <c r="D47" s="273">
        <v>7</v>
      </c>
      <c r="E47" s="274"/>
      <c r="F47" s="274">
        <v>7</v>
      </c>
      <c r="G47" s="274"/>
      <c r="H47" s="274"/>
      <c r="I47" s="274"/>
      <c r="J47" s="274"/>
      <c r="K47" s="274"/>
      <c r="L47" s="274"/>
      <c r="M47" s="245"/>
      <c r="N47" s="455"/>
      <c r="O47" s="456"/>
      <c r="P47" s="457"/>
    </row>
    <row r="48" spans="2:16" s="211" customFormat="1" ht="21">
      <c r="B48" s="246" t="s">
        <v>49</v>
      </c>
      <c r="C48" s="273">
        <v>149</v>
      </c>
      <c r="D48" s="87"/>
      <c r="E48" s="245"/>
      <c r="F48" s="245"/>
      <c r="G48" s="245"/>
      <c r="H48" s="245"/>
      <c r="I48" s="245"/>
      <c r="J48" s="245"/>
      <c r="K48" s="245"/>
      <c r="L48" s="245"/>
      <c r="M48" s="245"/>
      <c r="N48" s="455"/>
      <c r="O48" s="456"/>
      <c r="P48" s="457"/>
    </row>
    <row r="49" spans="2:17" s="211" customFormat="1" ht="21">
      <c r="B49" s="242" t="s">
        <v>50</v>
      </c>
      <c r="C49" s="275">
        <v>2147</v>
      </c>
      <c r="D49" s="87">
        <v>1</v>
      </c>
      <c r="E49" s="245"/>
      <c r="F49" s="245"/>
      <c r="G49" s="245"/>
      <c r="H49" s="245"/>
      <c r="I49" s="245">
        <v>1</v>
      </c>
      <c r="J49" s="245"/>
      <c r="K49" s="245"/>
      <c r="L49" s="245"/>
      <c r="M49" s="245"/>
      <c r="N49" s="123"/>
      <c r="O49" s="123"/>
      <c r="P49" s="124"/>
    </row>
    <row r="50" spans="2:17" s="211" customFormat="1" ht="21">
      <c r="B50" s="242" t="s">
        <v>51</v>
      </c>
      <c r="C50" s="275">
        <v>1133</v>
      </c>
      <c r="D50" s="87">
        <v>24</v>
      </c>
      <c r="E50" s="245"/>
      <c r="F50" s="245"/>
      <c r="G50" s="245"/>
      <c r="H50" s="245"/>
      <c r="I50" s="245">
        <v>3</v>
      </c>
      <c r="J50" s="245"/>
      <c r="K50" s="245"/>
      <c r="L50" s="245">
        <v>21</v>
      </c>
      <c r="M50" s="245">
        <v>1</v>
      </c>
      <c r="N50" s="455" t="s">
        <v>106</v>
      </c>
      <c r="O50" s="456"/>
      <c r="P50" s="457"/>
    </row>
    <row r="51" spans="2:17" s="211" customFormat="1" ht="21">
      <c r="B51" s="242" t="s">
        <v>52</v>
      </c>
      <c r="C51" s="275">
        <v>964</v>
      </c>
      <c r="D51" s="87"/>
      <c r="E51" s="245"/>
      <c r="F51" s="245"/>
      <c r="G51" s="245"/>
      <c r="H51" s="245"/>
      <c r="I51" s="245"/>
      <c r="J51" s="245"/>
      <c r="K51" s="245"/>
      <c r="L51" s="245"/>
      <c r="M51" s="245"/>
      <c r="N51" s="123"/>
      <c r="O51" s="123"/>
      <c r="P51" s="124"/>
    </row>
    <row r="52" spans="2:17" s="211" customFormat="1" ht="21">
      <c r="B52" s="242" t="s">
        <v>53</v>
      </c>
      <c r="C52" s="275">
        <v>1395</v>
      </c>
      <c r="D52" s="87">
        <v>1</v>
      </c>
      <c r="E52" s="245"/>
      <c r="F52" s="245"/>
      <c r="G52" s="245"/>
      <c r="H52" s="245"/>
      <c r="I52" s="245"/>
      <c r="J52" s="245"/>
      <c r="K52" s="245">
        <v>1</v>
      </c>
      <c r="L52" s="245"/>
      <c r="M52" s="245"/>
      <c r="N52" s="123"/>
      <c r="O52" s="123"/>
      <c r="P52" s="124"/>
    </row>
    <row r="53" spans="2:17" s="211" customFormat="1" ht="21">
      <c r="B53" s="242" t="s">
        <v>54</v>
      </c>
      <c r="C53" s="273">
        <v>1549</v>
      </c>
      <c r="D53" s="87">
        <v>3</v>
      </c>
      <c r="E53" s="245"/>
      <c r="F53" s="245">
        <v>3</v>
      </c>
      <c r="G53" s="245"/>
      <c r="H53" s="245"/>
      <c r="I53" s="245"/>
      <c r="J53" s="245"/>
      <c r="K53" s="245"/>
      <c r="L53" s="245"/>
      <c r="M53" s="245"/>
      <c r="N53" s="521"/>
      <c r="O53" s="522"/>
      <c r="P53" s="522"/>
      <c r="Q53" s="523"/>
    </row>
    <row r="54" spans="2:17" s="211" customFormat="1" ht="21">
      <c r="B54" s="249" t="s">
        <v>55</v>
      </c>
      <c r="C54" s="276">
        <v>407</v>
      </c>
      <c r="D54" s="277"/>
      <c r="E54" s="252"/>
      <c r="F54" s="252"/>
      <c r="G54" s="252"/>
      <c r="H54" s="252"/>
      <c r="I54" s="252"/>
      <c r="J54" s="252"/>
      <c r="K54" s="252"/>
      <c r="L54" s="252"/>
      <c r="M54" s="335"/>
      <c r="N54" s="492"/>
      <c r="O54" s="493"/>
      <c r="P54" s="494"/>
    </row>
    <row r="55" spans="2:17" s="211" customFormat="1" ht="21">
      <c r="B55" s="278" t="s">
        <v>33</v>
      </c>
      <c r="C55" s="279">
        <v>9987</v>
      </c>
      <c r="D55" s="279">
        <v>36</v>
      </c>
      <c r="E55" s="279"/>
      <c r="F55" s="279">
        <v>10</v>
      </c>
      <c r="G55" s="279"/>
      <c r="H55" s="279"/>
      <c r="I55" s="279">
        <v>4</v>
      </c>
      <c r="J55" s="279"/>
      <c r="K55" s="279">
        <v>1</v>
      </c>
      <c r="L55" s="336">
        <v>21</v>
      </c>
      <c r="M55" s="337">
        <v>1</v>
      </c>
      <c r="N55" s="495"/>
      <c r="O55" s="496"/>
      <c r="P55" s="497"/>
    </row>
    <row r="56" spans="2:17" s="211" customFormat="1" ht="21">
      <c r="B56" s="259"/>
      <c r="C56" s="259"/>
      <c r="E56" s="259"/>
      <c r="F56" s="259"/>
      <c r="G56" s="259"/>
      <c r="H56" s="259"/>
      <c r="I56" s="258"/>
      <c r="J56" s="258"/>
      <c r="K56" s="258"/>
      <c r="L56" s="258"/>
      <c r="M56" s="259"/>
      <c r="N56" s="338"/>
      <c r="O56" s="339"/>
      <c r="P56" s="340"/>
    </row>
    <row r="57" spans="2:17" s="211" customFormat="1" ht="28.8">
      <c r="B57" s="498" t="s">
        <v>81</v>
      </c>
      <c r="C57" s="499"/>
      <c r="D57" s="499"/>
      <c r="E57" s="499"/>
      <c r="F57" s="499"/>
      <c r="G57" s="500"/>
      <c r="H57" s="470" t="s">
        <v>82</v>
      </c>
      <c r="I57" s="471"/>
      <c r="J57" s="471"/>
      <c r="K57" s="471"/>
      <c r="L57" s="471"/>
      <c r="M57" s="472"/>
    </row>
    <row r="58" spans="2:17" s="211" customFormat="1" ht="21">
      <c r="B58" s="269" t="s">
        <v>60</v>
      </c>
      <c r="C58" s="280" t="s">
        <v>83</v>
      </c>
      <c r="D58" s="280" t="s">
        <v>84</v>
      </c>
      <c r="E58" s="280" t="s">
        <v>85</v>
      </c>
      <c r="F58" s="501" t="s">
        <v>46</v>
      </c>
      <c r="G58" s="487"/>
      <c r="H58" s="281" t="s">
        <v>60</v>
      </c>
      <c r="I58" s="341" t="s">
        <v>87</v>
      </c>
      <c r="J58" s="341" t="s">
        <v>88</v>
      </c>
      <c r="K58" s="341" t="s">
        <v>89</v>
      </c>
      <c r="L58" s="341" t="s">
        <v>90</v>
      </c>
      <c r="M58" s="341" t="s">
        <v>95</v>
      </c>
    </row>
    <row r="59" spans="2:17" s="211" customFormat="1" ht="23.25" customHeight="1">
      <c r="B59" s="271" t="s">
        <v>47</v>
      </c>
      <c r="C59" s="272">
        <v>1086</v>
      </c>
      <c r="D59" s="282"/>
      <c r="E59" s="272">
        <v>1086</v>
      </c>
      <c r="F59" s="502"/>
      <c r="G59" s="503"/>
      <c r="H59" s="283" t="s">
        <v>14</v>
      </c>
      <c r="I59" s="342">
        <v>2313.91</v>
      </c>
      <c r="J59" s="342">
        <v>2313.91</v>
      </c>
      <c r="K59" s="342">
        <v>2313.91</v>
      </c>
      <c r="L59" s="342">
        <v>2313.91</v>
      </c>
      <c r="M59" s="342">
        <v>2313.91</v>
      </c>
    </row>
    <row r="60" spans="2:17" s="211" customFormat="1" ht="23.25" customHeight="1">
      <c r="B60" s="246" t="s">
        <v>48</v>
      </c>
      <c r="C60" s="273">
        <v>1157</v>
      </c>
      <c r="D60" s="245"/>
      <c r="E60" s="273">
        <v>1157</v>
      </c>
      <c r="F60" s="504"/>
      <c r="G60" s="505"/>
      <c r="H60" s="286" t="s">
        <v>17</v>
      </c>
      <c r="I60" s="171">
        <v>8391.33</v>
      </c>
      <c r="J60" s="171">
        <v>8391.33</v>
      </c>
      <c r="K60" s="171">
        <v>8391.33</v>
      </c>
      <c r="L60" s="171">
        <v>8391.33</v>
      </c>
      <c r="M60" s="171">
        <v>8391.33</v>
      </c>
    </row>
    <row r="61" spans="2:17" s="211" customFormat="1" ht="23.25" customHeight="1">
      <c r="B61" s="246" t="s">
        <v>49</v>
      </c>
      <c r="C61" s="273">
        <v>149</v>
      </c>
      <c r="D61" s="245"/>
      <c r="E61" s="273">
        <v>149</v>
      </c>
      <c r="F61" s="504"/>
      <c r="G61" s="505"/>
      <c r="H61" s="286" t="s">
        <v>19</v>
      </c>
      <c r="I61" s="171">
        <v>3266.61</v>
      </c>
      <c r="J61" s="171">
        <v>3266.61</v>
      </c>
      <c r="K61" s="171">
        <v>3266.61</v>
      </c>
      <c r="L61" s="171">
        <v>3266.61</v>
      </c>
      <c r="M61" s="171">
        <v>3266.61</v>
      </c>
    </row>
    <row r="62" spans="2:17" s="211" customFormat="1" ht="23.25" customHeight="1">
      <c r="B62" s="242" t="s">
        <v>50</v>
      </c>
      <c r="C62" s="275">
        <v>2147</v>
      </c>
      <c r="D62" s="245"/>
      <c r="E62" s="275">
        <v>2147</v>
      </c>
      <c r="F62" s="504"/>
      <c r="G62" s="505"/>
      <c r="H62" s="286" t="s">
        <v>21</v>
      </c>
      <c r="I62" s="343">
        <v>5673</v>
      </c>
      <c r="J62" s="343">
        <v>5673</v>
      </c>
      <c r="K62" s="343">
        <v>5673</v>
      </c>
      <c r="L62" s="343">
        <v>7231</v>
      </c>
      <c r="M62" s="343">
        <v>7231</v>
      </c>
    </row>
    <row r="63" spans="2:17" s="211" customFormat="1" ht="23.25" customHeight="1">
      <c r="B63" s="242" t="s">
        <v>51</v>
      </c>
      <c r="C63" s="275">
        <v>1133</v>
      </c>
      <c r="D63" s="245"/>
      <c r="E63" s="275">
        <v>1133</v>
      </c>
      <c r="F63" s="504"/>
      <c r="G63" s="505"/>
      <c r="H63" s="286" t="s">
        <v>23</v>
      </c>
      <c r="I63" s="343">
        <v>9519</v>
      </c>
      <c r="J63" s="343">
        <v>9519</v>
      </c>
      <c r="K63" s="343">
        <v>9519</v>
      </c>
      <c r="L63" s="343">
        <v>9519</v>
      </c>
      <c r="M63" s="343">
        <v>13414</v>
      </c>
    </row>
    <row r="64" spans="2:17" s="211" customFormat="1" ht="23.25" customHeight="1">
      <c r="B64" s="242" t="s">
        <v>52</v>
      </c>
      <c r="C64" s="275">
        <v>964</v>
      </c>
      <c r="D64" s="245"/>
      <c r="E64" s="275">
        <v>964</v>
      </c>
      <c r="F64" s="504"/>
      <c r="G64" s="505"/>
      <c r="H64" s="286" t="s">
        <v>25</v>
      </c>
      <c r="I64" s="343">
        <v>1895.83</v>
      </c>
      <c r="J64" s="343">
        <v>1895.83</v>
      </c>
      <c r="K64" s="343">
        <v>1895.83</v>
      </c>
      <c r="L64" s="343">
        <v>1895.83</v>
      </c>
      <c r="M64" s="343">
        <v>1895.83</v>
      </c>
    </row>
    <row r="65" spans="2:16" s="211" customFormat="1" ht="23.25" customHeight="1">
      <c r="B65" s="242" t="s">
        <v>53</v>
      </c>
      <c r="C65" s="275">
        <v>1395</v>
      </c>
      <c r="D65" s="245"/>
      <c r="E65" s="275">
        <v>1395</v>
      </c>
      <c r="F65" s="284"/>
      <c r="G65" s="285"/>
      <c r="H65" s="286"/>
      <c r="I65" s="343">
        <v>3942.57</v>
      </c>
      <c r="J65" s="343">
        <v>3942.57</v>
      </c>
      <c r="K65" s="343">
        <v>3942.57</v>
      </c>
      <c r="L65" s="343">
        <v>3942.57</v>
      </c>
      <c r="M65" s="343">
        <v>3942.57</v>
      </c>
    </row>
    <row r="66" spans="2:16" s="211" customFormat="1" ht="23.25" customHeight="1">
      <c r="B66" s="242" t="s">
        <v>54</v>
      </c>
      <c r="C66" s="273">
        <v>1549</v>
      </c>
      <c r="D66" s="245"/>
      <c r="E66" s="273">
        <v>1549</v>
      </c>
      <c r="F66" s="504"/>
      <c r="G66" s="505"/>
      <c r="H66" s="286" t="s">
        <v>29</v>
      </c>
      <c r="I66" s="171">
        <v>6565.77</v>
      </c>
      <c r="J66" s="171">
        <v>6565.77</v>
      </c>
      <c r="K66" s="171">
        <v>6565.77</v>
      </c>
      <c r="L66" s="171">
        <v>6565.77</v>
      </c>
      <c r="M66" s="171">
        <v>6565.77</v>
      </c>
    </row>
    <row r="67" spans="2:16" s="211" customFormat="1" ht="23.25" customHeight="1">
      <c r="B67" s="249" t="s">
        <v>55</v>
      </c>
      <c r="C67" s="276">
        <v>407</v>
      </c>
      <c r="D67" s="277"/>
      <c r="E67" s="276">
        <v>407</v>
      </c>
      <c r="F67" s="508"/>
      <c r="G67" s="509"/>
      <c r="H67" s="344" t="s">
        <v>31</v>
      </c>
      <c r="I67" s="347">
        <v>8110.47</v>
      </c>
      <c r="J67" s="348">
        <v>8110.47</v>
      </c>
      <c r="K67" s="348">
        <v>8110.47</v>
      </c>
      <c r="L67" s="348">
        <v>8110.47</v>
      </c>
      <c r="M67" s="348">
        <v>8110.47</v>
      </c>
    </row>
    <row r="68" spans="2:16" s="211" customFormat="1" ht="23.25" customHeight="1">
      <c r="B68" s="278" t="s">
        <v>33</v>
      </c>
      <c r="C68" s="279">
        <v>9987</v>
      </c>
      <c r="D68" s="279"/>
      <c r="E68" s="279">
        <v>9987</v>
      </c>
      <c r="F68" s="510"/>
      <c r="G68" s="511"/>
      <c r="H68" s="240" t="s">
        <v>33</v>
      </c>
      <c r="I68" s="349">
        <v>49678</v>
      </c>
      <c r="J68" s="350">
        <v>49678</v>
      </c>
      <c r="K68" s="350">
        <v>49678</v>
      </c>
      <c r="L68" s="350">
        <v>49678</v>
      </c>
      <c r="M68" s="350">
        <v>49678</v>
      </c>
    </row>
    <row r="69" spans="2:16" s="211" customFormat="1" ht="21">
      <c r="B69" s="506"/>
      <c r="C69" s="506"/>
      <c r="D69" s="259"/>
      <c r="E69" s="333"/>
      <c r="F69" s="333"/>
      <c r="G69" s="333"/>
      <c r="H69" s="333"/>
      <c r="I69" s="333"/>
      <c r="J69" s="333"/>
      <c r="K69" s="333"/>
      <c r="L69" s="333"/>
      <c r="M69" s="345"/>
      <c r="N69" s="351"/>
      <c r="O69" s="340"/>
      <c r="P69" s="340"/>
    </row>
    <row r="70" spans="2:16" ht="21">
      <c r="H70" s="345"/>
      <c r="I70" s="345"/>
      <c r="J70" s="345"/>
      <c r="K70" s="345"/>
      <c r="L70" s="345"/>
      <c r="M70" s="345"/>
      <c r="N70" s="345"/>
      <c r="O70" s="345"/>
    </row>
    <row r="71" spans="2:16" ht="21">
      <c r="H71" s="345"/>
      <c r="I71" s="345"/>
      <c r="J71" s="345"/>
      <c r="K71" s="345"/>
      <c r="L71" s="345"/>
      <c r="M71" s="345"/>
      <c r="N71" s="345"/>
      <c r="O71" s="345"/>
    </row>
    <row r="72" spans="2:16" ht="21">
      <c r="H72" s="345"/>
      <c r="I72" s="345"/>
      <c r="J72" s="345"/>
      <c r="K72" s="345"/>
      <c r="L72" s="345"/>
      <c r="M72" s="345"/>
      <c r="N72" s="345"/>
      <c r="O72" s="345"/>
    </row>
    <row r="73" spans="2:16" ht="21">
      <c r="H73" s="345"/>
      <c r="I73" s="345"/>
      <c r="J73" s="345"/>
      <c r="K73" s="345"/>
      <c r="L73" s="345"/>
      <c r="M73" s="345"/>
      <c r="N73" s="345"/>
      <c r="O73" s="345"/>
    </row>
    <row r="74" spans="2:16" ht="21">
      <c r="H74" s="345"/>
      <c r="I74" s="345"/>
      <c r="J74" s="345"/>
      <c r="K74" s="345"/>
      <c r="L74" s="345"/>
      <c r="M74" s="345"/>
      <c r="N74" s="345"/>
      <c r="O74" s="345"/>
    </row>
    <row r="75" spans="2:16" ht="21">
      <c r="H75" s="345"/>
      <c r="I75" s="345"/>
      <c r="J75" s="345"/>
      <c r="K75" s="345"/>
      <c r="L75" s="345"/>
      <c r="M75" s="345"/>
      <c r="N75" s="345"/>
      <c r="O75" s="345"/>
    </row>
    <row r="76" spans="2:16" ht="21">
      <c r="H76" s="345"/>
      <c r="I76" s="345"/>
      <c r="J76" s="345"/>
      <c r="K76" s="345"/>
      <c r="L76" s="345"/>
      <c r="M76" s="345"/>
      <c r="N76" s="345"/>
      <c r="O76" s="345"/>
    </row>
    <row r="77" spans="2:16" ht="21">
      <c r="H77" s="345"/>
      <c r="I77" s="345"/>
      <c r="J77" s="345"/>
      <c r="K77" s="345"/>
      <c r="L77" s="345"/>
      <c r="M77" s="345"/>
      <c r="N77" s="345"/>
      <c r="O77" s="345"/>
    </row>
    <row r="78" spans="2:16" ht="21">
      <c r="H78" s="345"/>
      <c r="I78" s="345"/>
      <c r="J78" s="345"/>
      <c r="K78" s="345"/>
      <c r="L78" s="345"/>
      <c r="N78" s="345"/>
      <c r="O78" s="345"/>
    </row>
    <row r="80" spans="2:16" ht="21">
      <c r="M80" s="346"/>
    </row>
    <row r="81" spans="8:16" ht="21">
      <c r="H81" s="507"/>
      <c r="I81" s="507"/>
      <c r="J81" s="507"/>
      <c r="K81" s="507"/>
      <c r="N81" s="346"/>
      <c r="O81" s="346"/>
      <c r="P81" s="346"/>
    </row>
  </sheetData>
  <mergeCells count="52">
    <mergeCell ref="B69:C69"/>
    <mergeCell ref="H81:K81"/>
    <mergeCell ref="F63:G63"/>
    <mergeCell ref="F64:G64"/>
    <mergeCell ref="F66:G66"/>
    <mergeCell ref="F67:G67"/>
    <mergeCell ref="F68:G68"/>
    <mergeCell ref="F58:G58"/>
    <mergeCell ref="F59:G59"/>
    <mergeCell ref="F60:G60"/>
    <mergeCell ref="F61:G61"/>
    <mergeCell ref="F62:G62"/>
    <mergeCell ref="N53:Q53"/>
    <mergeCell ref="N54:P54"/>
    <mergeCell ref="N55:P55"/>
    <mergeCell ref="B57:G57"/>
    <mergeCell ref="H57:M57"/>
    <mergeCell ref="N45:P45"/>
    <mergeCell ref="N46:P46"/>
    <mergeCell ref="N47:P47"/>
    <mergeCell ref="N48:P48"/>
    <mergeCell ref="N50:P50"/>
    <mergeCell ref="F39:H39"/>
    <mergeCell ref="F40:H40"/>
    <mergeCell ref="F41:H41"/>
    <mergeCell ref="F42:H42"/>
    <mergeCell ref="B44:P44"/>
    <mergeCell ref="F34:H34"/>
    <mergeCell ref="F35:H35"/>
    <mergeCell ref="F36:H36"/>
    <mergeCell ref="F37:H37"/>
    <mergeCell ref="F38:H38"/>
    <mergeCell ref="N29:P29"/>
    <mergeCell ref="B31:H31"/>
    <mergeCell ref="M31:P31"/>
    <mergeCell ref="F32:H32"/>
    <mergeCell ref="F33:H33"/>
    <mergeCell ref="N20:P20"/>
    <mergeCell ref="N21:P21"/>
    <mergeCell ref="N23:P23"/>
    <mergeCell ref="N27:P27"/>
    <mergeCell ref="N28:P28"/>
    <mergeCell ref="K5:L5"/>
    <mergeCell ref="M5:N5"/>
    <mergeCell ref="O5:P5"/>
    <mergeCell ref="B18:P18"/>
    <mergeCell ref="N19:P19"/>
    <mergeCell ref="E1:J1"/>
    <mergeCell ref="E3:G3"/>
    <mergeCell ref="E5:F5"/>
    <mergeCell ref="G5:H5"/>
    <mergeCell ref="I5:J5"/>
  </mergeCells>
  <pageMargins left="0.70833333333333304" right="0.70833333333333304" top="0.74791666666666701" bottom="0.74791666666666701" header="0.31458333333333299" footer="0.31458333333333299"/>
  <pageSetup paperSize="9" scale="3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33"/>
    <pageSetUpPr fitToPage="1"/>
  </sheetPr>
  <dimension ref="A1:BF46"/>
  <sheetViews>
    <sheetView view="pageBreakPreview" zoomScale="77" zoomScaleNormal="77" workbookViewId="0">
      <selection activeCell="Q22" sqref="Q22"/>
    </sheetView>
  </sheetViews>
  <sheetFormatPr defaultColWidth="9.109375" defaultRowHeight="18"/>
  <cols>
    <col min="1" max="1" width="9.6640625" style="179" customWidth="1"/>
    <col min="2" max="2" width="13.6640625" style="179" customWidth="1"/>
    <col min="3" max="3" width="26.5546875" style="179" customWidth="1"/>
    <col min="4" max="4" width="10.6640625" style="179" customWidth="1"/>
    <col min="5" max="5" width="13.44140625" style="179" customWidth="1"/>
    <col min="6" max="6" width="10.6640625" style="179" customWidth="1"/>
    <col min="7" max="7" width="13.6640625" style="179" customWidth="1"/>
    <col min="8" max="8" width="21.44140625" style="179" customWidth="1"/>
    <col min="9" max="9" width="19.88671875" style="179" customWidth="1"/>
    <col min="10" max="10" width="14.109375" style="179" customWidth="1"/>
    <col min="11" max="25" width="10.6640625" style="179" customWidth="1"/>
    <col min="26" max="16384" width="9.109375" style="179"/>
  </cols>
  <sheetData>
    <row r="1" spans="1:58" s="178" customFormat="1"/>
    <row r="2" spans="1:58" s="178" customFormat="1">
      <c r="A2" s="179"/>
      <c r="C2" s="179"/>
      <c r="D2" s="529" t="s">
        <v>0</v>
      </c>
      <c r="E2" s="529"/>
      <c r="F2" s="529"/>
      <c r="G2" s="529"/>
      <c r="H2" s="529"/>
      <c r="I2" s="529"/>
      <c r="J2" s="180"/>
    </row>
    <row r="3" spans="1:58" s="178" customFormat="1">
      <c r="B3" s="179"/>
    </row>
    <row r="4" spans="1:58" s="178" customFormat="1" ht="21">
      <c r="D4" s="530"/>
      <c r="E4" s="530"/>
      <c r="F4" s="530"/>
      <c r="G4" s="531" t="s">
        <v>107</v>
      </c>
      <c r="H4" s="531"/>
      <c r="I4" s="531"/>
    </row>
    <row r="5" spans="1:58" s="178" customFormat="1">
      <c r="D5" s="181"/>
      <c r="E5" s="181"/>
      <c r="F5" s="181"/>
    </row>
    <row r="6" spans="1:58" ht="18.75" customHeight="1">
      <c r="A6" s="178"/>
      <c r="B6" s="532" t="s">
        <v>3</v>
      </c>
      <c r="C6" s="533"/>
      <c r="D6" s="533"/>
      <c r="E6" s="534"/>
      <c r="F6" s="182"/>
      <c r="G6" s="532" t="s">
        <v>108</v>
      </c>
      <c r="H6" s="533"/>
      <c r="I6" s="533"/>
      <c r="J6" s="534"/>
      <c r="K6" s="182"/>
      <c r="M6" s="535"/>
      <c r="N6" s="536"/>
      <c r="O6" s="536"/>
      <c r="P6" s="536"/>
      <c r="Q6" s="536"/>
      <c r="R6" s="536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</row>
    <row r="7" spans="1:58" ht="18.75" customHeight="1">
      <c r="A7" s="178"/>
      <c r="B7" s="6" t="s">
        <v>9</v>
      </c>
      <c r="C7" s="95" t="s">
        <v>10</v>
      </c>
      <c r="D7" s="145" t="s">
        <v>12</v>
      </c>
      <c r="E7" s="103" t="str">
        <f>G4</f>
        <v>AUG23</v>
      </c>
      <c r="F7" s="183"/>
      <c r="G7" s="6" t="s">
        <v>9</v>
      </c>
      <c r="H7" s="95" t="s">
        <v>10</v>
      </c>
      <c r="I7" s="145" t="s">
        <v>12</v>
      </c>
      <c r="J7" s="103" t="str">
        <f>E7</f>
        <v>AUG23</v>
      </c>
      <c r="K7" s="182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</row>
    <row r="8" spans="1:58" ht="18.75" customHeight="1">
      <c r="A8" s="178"/>
      <c r="B8" s="34" t="s">
        <v>14</v>
      </c>
      <c r="C8" s="35" t="s">
        <v>15</v>
      </c>
      <c r="D8" s="146">
        <v>0.98</v>
      </c>
      <c r="E8" s="184">
        <f>'Ontime departure'!N11</f>
        <v>1</v>
      </c>
      <c r="F8" s="185"/>
      <c r="G8" s="34" t="s">
        <v>14</v>
      </c>
      <c r="H8" s="35" t="s">
        <v>15</v>
      </c>
      <c r="I8" s="146">
        <v>0.98</v>
      </c>
      <c r="J8" s="184">
        <f>'Ontime arrival'!S12</f>
        <v>1</v>
      </c>
      <c r="K8" s="182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</row>
    <row r="9" spans="1:58" ht="18.75" customHeight="1">
      <c r="A9" s="178"/>
      <c r="B9" s="42" t="s">
        <v>17</v>
      </c>
      <c r="C9" s="43" t="s">
        <v>18</v>
      </c>
      <c r="D9" s="146">
        <v>0.98</v>
      </c>
      <c r="E9" s="184">
        <f>'Ontime departure'!N12</f>
        <v>1</v>
      </c>
      <c r="F9" s="185"/>
      <c r="G9" s="42" t="s">
        <v>17</v>
      </c>
      <c r="H9" s="43" t="s">
        <v>18</v>
      </c>
      <c r="I9" s="146">
        <v>0.98</v>
      </c>
      <c r="J9" s="184">
        <f>'Ontime arrival'!S13</f>
        <v>1</v>
      </c>
      <c r="K9" s="182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</row>
    <row r="10" spans="1:58" ht="18.75" customHeight="1">
      <c r="A10" s="178"/>
      <c r="B10" s="4" t="s">
        <v>19</v>
      </c>
      <c r="C10" s="43" t="s">
        <v>20</v>
      </c>
      <c r="D10" s="146">
        <v>0.98</v>
      </c>
      <c r="E10" s="184">
        <f>'Ontime departure'!N13</f>
        <v>1</v>
      </c>
      <c r="F10" s="185"/>
      <c r="G10" s="4" t="s">
        <v>19</v>
      </c>
      <c r="H10" s="43" t="s">
        <v>20</v>
      </c>
      <c r="I10" s="146">
        <v>0.98</v>
      </c>
      <c r="J10" s="186">
        <f>'Ontime arrival'!S14</f>
        <v>0.96078431372549022</v>
      </c>
      <c r="K10" s="182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</row>
    <row r="11" spans="1:58" ht="18.75" customHeight="1">
      <c r="A11" s="178"/>
      <c r="B11" s="5" t="s">
        <v>21</v>
      </c>
      <c r="C11" s="49" t="s">
        <v>22</v>
      </c>
      <c r="D11" s="146">
        <v>0.98</v>
      </c>
      <c r="E11" s="186">
        <v>0.78949999999999998</v>
      </c>
      <c r="F11" s="185"/>
      <c r="G11" s="5" t="s">
        <v>21</v>
      </c>
      <c r="H11" s="49" t="s">
        <v>22</v>
      </c>
      <c r="I11" s="146">
        <v>0.98</v>
      </c>
      <c r="J11" s="184">
        <f>'Ontime arrival'!S15</f>
        <v>1</v>
      </c>
      <c r="K11" s="182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</row>
    <row r="12" spans="1:58" ht="18.75" customHeight="1">
      <c r="A12" s="178"/>
      <c r="B12" s="5" t="s">
        <v>23</v>
      </c>
      <c r="C12" s="49" t="s">
        <v>24</v>
      </c>
      <c r="D12" s="146">
        <v>0.98</v>
      </c>
      <c r="E12" s="186">
        <f>'Ontime departure'!N15</f>
        <v>0.78947368421052633</v>
      </c>
      <c r="F12" s="185"/>
      <c r="G12" s="5" t="s">
        <v>23</v>
      </c>
      <c r="H12" s="49" t="s">
        <v>24</v>
      </c>
      <c r="I12" s="146">
        <v>0.98</v>
      </c>
      <c r="J12" s="184">
        <f>'Ontime arrival'!S16</f>
        <v>1</v>
      </c>
      <c r="K12" s="182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</row>
    <row r="13" spans="1:58" ht="18.75" customHeight="1">
      <c r="A13" s="178"/>
      <c r="B13" s="5" t="s">
        <v>25</v>
      </c>
      <c r="C13" s="49" t="s">
        <v>26</v>
      </c>
      <c r="D13" s="146">
        <v>0.98</v>
      </c>
      <c r="E13" s="186">
        <f>'Ontime departure'!N16</f>
        <v>0.78947368421052633</v>
      </c>
      <c r="F13" s="185"/>
      <c r="G13" s="5" t="s">
        <v>25</v>
      </c>
      <c r="H13" s="49" t="s">
        <v>26</v>
      </c>
      <c r="I13" s="146">
        <v>0.98</v>
      </c>
      <c r="J13" s="184">
        <f>'Ontime arrival'!S17</f>
        <v>1</v>
      </c>
      <c r="K13" s="182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</row>
    <row r="14" spans="1:58" ht="18.75" customHeight="1">
      <c r="A14" s="178"/>
      <c r="B14" s="5" t="s">
        <v>27</v>
      </c>
      <c r="C14" s="43" t="s">
        <v>26</v>
      </c>
      <c r="D14" s="187">
        <v>0.98</v>
      </c>
      <c r="E14" s="186">
        <f>'Ontime departure'!N17</f>
        <v>0.78947368421052633</v>
      </c>
      <c r="F14" s="185"/>
      <c r="G14" s="5" t="s">
        <v>27</v>
      </c>
      <c r="H14" s="43" t="s">
        <v>26</v>
      </c>
      <c r="I14" s="187">
        <v>0.98</v>
      </c>
      <c r="J14" s="184">
        <v>1</v>
      </c>
      <c r="K14" s="182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</row>
    <row r="15" spans="1:58" ht="18.75" customHeight="1">
      <c r="A15" s="178"/>
      <c r="B15" s="42" t="s">
        <v>29</v>
      </c>
      <c r="C15" s="43" t="s">
        <v>30</v>
      </c>
      <c r="D15" s="161">
        <v>0.98</v>
      </c>
      <c r="E15" s="184">
        <f>'Ontime departure'!N18</f>
        <v>1</v>
      </c>
      <c r="F15" s="185"/>
      <c r="G15" s="42" t="s">
        <v>29</v>
      </c>
      <c r="H15" s="43" t="s">
        <v>30</v>
      </c>
      <c r="I15" s="146">
        <v>0.98</v>
      </c>
      <c r="J15" s="184">
        <f>'Ontime arrival'!S19</f>
        <v>1</v>
      </c>
      <c r="K15" s="182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</row>
    <row r="16" spans="1:58" ht="18.75" customHeight="1">
      <c r="A16" s="178"/>
      <c r="B16" s="97" t="s">
        <v>31</v>
      </c>
      <c r="C16" s="98" t="s">
        <v>32</v>
      </c>
      <c r="D16" s="162">
        <v>0.98</v>
      </c>
      <c r="E16" s="184">
        <f>'Ontime departure'!N19</f>
        <v>1</v>
      </c>
      <c r="F16" s="185"/>
      <c r="G16" s="97" t="s">
        <v>31</v>
      </c>
      <c r="H16" s="98" t="s">
        <v>32</v>
      </c>
      <c r="I16" s="146">
        <v>0.98</v>
      </c>
      <c r="J16" s="184">
        <f>'Ontime arrival'!S20</f>
        <v>1</v>
      </c>
      <c r="K16" s="182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</row>
    <row r="17" spans="2:25" s="178" customFormat="1" ht="18.75" customHeight="1">
      <c r="B17" s="537" t="s">
        <v>109</v>
      </c>
      <c r="C17" s="538"/>
      <c r="D17" s="149">
        <f>AVERAGE(D8:D16)</f>
        <v>0.9800000000000002</v>
      </c>
      <c r="E17" s="188">
        <f>AVERAGE(E8:E16)</f>
        <v>0.90643567251461987</v>
      </c>
      <c r="F17" s="182"/>
      <c r="G17" s="537" t="s">
        <v>109</v>
      </c>
      <c r="H17" s="538"/>
      <c r="I17" s="149">
        <f>AVERAGE(I8:I16)</f>
        <v>0.9800000000000002</v>
      </c>
      <c r="J17" s="184">
        <v>0.99560000000000004</v>
      </c>
      <c r="K17" s="182"/>
    </row>
    <row r="18" spans="2:25" s="178" customFormat="1" ht="18.75" customHeight="1">
      <c r="B18" s="189"/>
      <c r="C18" s="189"/>
      <c r="D18" s="182"/>
      <c r="E18" s="190"/>
      <c r="F18" s="182"/>
      <c r="G18" s="191"/>
      <c r="H18" s="183"/>
      <c r="I18" s="182"/>
      <c r="J18" s="182"/>
      <c r="K18" s="182"/>
    </row>
    <row r="19" spans="2:25" s="178" customFormat="1" ht="18.75" customHeight="1">
      <c r="B19" s="532" t="s">
        <v>110</v>
      </c>
      <c r="C19" s="533"/>
      <c r="D19" s="533"/>
      <c r="E19" s="534"/>
      <c r="F19" s="183"/>
      <c r="G19" s="532" t="s">
        <v>111</v>
      </c>
      <c r="H19" s="533"/>
      <c r="I19" s="533"/>
      <c r="J19" s="534"/>
      <c r="K19" s="182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</row>
    <row r="20" spans="2:25" s="178" customFormat="1" ht="18.75" customHeight="1">
      <c r="B20" s="6" t="s">
        <v>9</v>
      </c>
      <c r="C20" s="95" t="s">
        <v>10</v>
      </c>
      <c r="D20" s="145" t="s">
        <v>12</v>
      </c>
      <c r="E20" s="103" t="str">
        <f>E7</f>
        <v>AUG23</v>
      </c>
      <c r="F20" s="192"/>
      <c r="G20" s="6" t="s">
        <v>9</v>
      </c>
      <c r="H20" s="95" t="s">
        <v>10</v>
      </c>
      <c r="I20" s="145" t="s">
        <v>12</v>
      </c>
      <c r="J20" s="103" t="str">
        <f>E7</f>
        <v>AUG23</v>
      </c>
      <c r="K20" s="182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</row>
    <row r="21" spans="2:25" s="178" customFormat="1" ht="18.75" customHeight="1">
      <c r="B21" s="34" t="s">
        <v>14</v>
      </c>
      <c r="C21" s="35" t="s">
        <v>15</v>
      </c>
      <c r="D21" s="193">
        <v>0.98</v>
      </c>
      <c r="E21" s="184">
        <f>'Clean floor'!O12</f>
        <v>0.99525504151838673</v>
      </c>
      <c r="F21" s="194"/>
      <c r="G21" s="34" t="s">
        <v>14</v>
      </c>
      <c r="H21" s="35" t="s">
        <v>15</v>
      </c>
      <c r="I21" s="200">
        <v>0</v>
      </c>
      <c r="J21" s="201">
        <v>2</v>
      </c>
      <c r="K21" s="182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</row>
    <row r="22" spans="2:25" s="178" customFormat="1" ht="18.75" customHeight="1">
      <c r="B22" s="42" t="s">
        <v>17</v>
      </c>
      <c r="C22" s="43" t="s">
        <v>18</v>
      </c>
      <c r="D22" s="193">
        <v>0.98</v>
      </c>
      <c r="E22" s="184">
        <f>'Clean floor'!O13</f>
        <v>0.98461256640410333</v>
      </c>
      <c r="F22" s="194"/>
      <c r="G22" s="42" t="s">
        <v>17</v>
      </c>
      <c r="H22" s="43" t="s">
        <v>18</v>
      </c>
      <c r="I22" s="200">
        <v>0</v>
      </c>
      <c r="J22" s="201">
        <v>7</v>
      </c>
      <c r="K22" s="183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</row>
    <row r="23" spans="2:25" s="178" customFormat="1" ht="18.75" customHeight="1">
      <c r="B23" s="4" t="s">
        <v>19</v>
      </c>
      <c r="C23" s="43" t="s">
        <v>20</v>
      </c>
      <c r="D23" s="193">
        <v>0.98</v>
      </c>
      <c r="E23" s="184">
        <f>'Clean floor'!O14</f>
        <v>0.99731182795698925</v>
      </c>
      <c r="F23" s="194"/>
      <c r="G23" s="4" t="s">
        <v>19</v>
      </c>
      <c r="H23" s="43" t="s">
        <v>20</v>
      </c>
      <c r="I23" s="200">
        <v>0</v>
      </c>
      <c r="J23" s="201">
        <v>4</v>
      </c>
      <c r="K23" s="183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</row>
    <row r="24" spans="2:25" s="178" customFormat="1" ht="18.75" customHeight="1">
      <c r="B24" s="5" t="s">
        <v>21</v>
      </c>
      <c r="C24" s="49" t="s">
        <v>22</v>
      </c>
      <c r="D24" s="193">
        <v>0.98</v>
      </c>
      <c r="E24" s="184">
        <f>'Clean floor'!O15</f>
        <v>0.99928238249013279</v>
      </c>
      <c r="F24" s="194"/>
      <c r="G24" s="5" t="s">
        <v>21</v>
      </c>
      <c r="H24" s="49" t="s">
        <v>22</v>
      </c>
      <c r="I24" s="200">
        <v>0</v>
      </c>
      <c r="J24" s="201">
        <v>5</v>
      </c>
      <c r="K24" s="183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</row>
    <row r="25" spans="2:25" s="178" customFormat="1" ht="18.75" customHeight="1">
      <c r="B25" s="5" t="s">
        <v>23</v>
      </c>
      <c r="C25" s="49" t="s">
        <v>24</v>
      </c>
      <c r="D25" s="193">
        <v>0.98</v>
      </c>
      <c r="E25" s="184">
        <f>'Clean floor'!O16</f>
        <v>0.99611197511664074</v>
      </c>
      <c r="F25" s="194"/>
      <c r="G25" s="5" t="s">
        <v>23</v>
      </c>
      <c r="H25" s="49" t="s">
        <v>24</v>
      </c>
      <c r="I25" s="200">
        <v>0</v>
      </c>
      <c r="J25" s="201">
        <v>8</v>
      </c>
      <c r="K25" s="183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</row>
    <row r="26" spans="2:25" s="178" customFormat="1" ht="18.75" customHeight="1">
      <c r="B26" s="5" t="s">
        <v>25</v>
      </c>
      <c r="C26" s="49" t="s">
        <v>26</v>
      </c>
      <c r="D26" s="193">
        <v>0.98</v>
      </c>
      <c r="E26" s="184">
        <f>'Clean floor'!O17</f>
        <v>0.99912873012415593</v>
      </c>
      <c r="F26" s="194"/>
      <c r="G26" s="5" t="s">
        <v>25</v>
      </c>
      <c r="H26" s="49" t="s">
        <v>26</v>
      </c>
      <c r="I26" s="200">
        <v>0</v>
      </c>
      <c r="J26" s="201">
        <v>8</v>
      </c>
      <c r="K26" s="183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</row>
    <row r="27" spans="2:25" s="178" customFormat="1" ht="18.75" customHeight="1">
      <c r="B27" s="4" t="s">
        <v>27</v>
      </c>
      <c r="C27" s="49" t="s">
        <v>24</v>
      </c>
      <c r="D27" s="193">
        <v>0.98</v>
      </c>
      <c r="E27" s="184">
        <f>'Clean floor'!O18</f>
        <v>0.99863247863247862</v>
      </c>
      <c r="F27" s="194"/>
      <c r="G27" s="4" t="s">
        <v>27</v>
      </c>
      <c r="H27" s="49" t="s">
        <v>26</v>
      </c>
      <c r="I27" s="200">
        <v>0</v>
      </c>
      <c r="J27" s="201">
        <v>1</v>
      </c>
      <c r="K27" s="183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</row>
    <row r="28" spans="2:25" s="178" customFormat="1" ht="18.75" customHeight="1">
      <c r="B28" s="42" t="s">
        <v>29</v>
      </c>
      <c r="C28" s="43" t="s">
        <v>30</v>
      </c>
      <c r="D28" s="193">
        <v>0.98</v>
      </c>
      <c r="E28" s="184">
        <f>'Clean floor'!O19</f>
        <v>0.98623372736794856</v>
      </c>
      <c r="F28" s="194"/>
      <c r="G28" s="42" t="s">
        <v>29</v>
      </c>
      <c r="H28" s="43" t="s">
        <v>30</v>
      </c>
      <c r="I28" s="200">
        <v>0</v>
      </c>
      <c r="J28" s="201">
        <v>2</v>
      </c>
      <c r="K28" s="183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</row>
    <row r="29" spans="2:25" s="178" customFormat="1" ht="18.75" customHeight="1">
      <c r="B29" s="97" t="s">
        <v>31</v>
      </c>
      <c r="C29" s="98" t="s">
        <v>32</v>
      </c>
      <c r="D29" s="193">
        <v>0.98</v>
      </c>
      <c r="E29" s="184">
        <f>'Clean floor'!O20</f>
        <v>0.99431818181818177</v>
      </c>
      <c r="F29" s="194"/>
      <c r="G29" s="97" t="s">
        <v>31</v>
      </c>
      <c r="H29" s="98" t="s">
        <v>32</v>
      </c>
      <c r="I29" s="202">
        <v>0</v>
      </c>
      <c r="J29" s="201">
        <v>1</v>
      </c>
      <c r="K29" s="183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</row>
    <row r="30" spans="2:25" s="178" customFormat="1" ht="18.75" customHeight="1">
      <c r="B30" s="537" t="s">
        <v>109</v>
      </c>
      <c r="C30" s="538"/>
      <c r="D30" s="193">
        <v>0.98</v>
      </c>
      <c r="E30" s="195">
        <f>AVERAGE(E21:E29)</f>
        <v>0.99454299015877978</v>
      </c>
      <c r="F30" s="196"/>
      <c r="G30" s="537" t="s">
        <v>109</v>
      </c>
      <c r="H30" s="538"/>
      <c r="I30" s="203">
        <v>0</v>
      </c>
      <c r="J30" s="201">
        <v>38</v>
      </c>
      <c r="K30" s="183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</row>
    <row r="31" spans="2:25" s="178" customFormat="1" ht="18.75" customHeight="1">
      <c r="G31" s="179"/>
      <c r="H31" s="179"/>
      <c r="K31" s="183"/>
    </row>
    <row r="32" spans="2:25" s="178" customFormat="1" ht="18.75" customHeight="1">
      <c r="B32" s="532" t="s">
        <v>112</v>
      </c>
      <c r="C32" s="533"/>
      <c r="D32" s="533"/>
      <c r="E32" s="534"/>
      <c r="F32" s="197"/>
      <c r="G32" s="532" t="s">
        <v>57</v>
      </c>
      <c r="H32" s="533"/>
      <c r="I32" s="533"/>
      <c r="J32" s="534"/>
      <c r="K32" s="183"/>
    </row>
    <row r="33" spans="2:15" s="178" customFormat="1" ht="18.75" customHeight="1">
      <c r="B33" s="6" t="s">
        <v>9</v>
      </c>
      <c r="C33" s="95" t="s">
        <v>10</v>
      </c>
      <c r="D33" s="145" t="s">
        <v>12</v>
      </c>
      <c r="E33" s="103" t="str">
        <f>E7</f>
        <v>AUG23</v>
      </c>
      <c r="F33" s="197"/>
      <c r="G33" s="6" t="s">
        <v>9</v>
      </c>
      <c r="H33" s="95" t="s">
        <v>10</v>
      </c>
      <c r="I33" s="145" t="s">
        <v>12</v>
      </c>
      <c r="J33" s="103" t="str">
        <f>E7</f>
        <v>AUG23</v>
      </c>
      <c r="K33" s="183"/>
      <c r="O33" s="204"/>
    </row>
    <row r="34" spans="2:15" s="178" customFormat="1" ht="18.75" customHeight="1">
      <c r="B34" s="34" t="s">
        <v>14</v>
      </c>
      <c r="C34" s="35" t="s">
        <v>15</v>
      </c>
      <c r="D34" s="193">
        <v>1</v>
      </c>
      <c r="E34" s="184">
        <f>PODS!Q9</f>
        <v>1</v>
      </c>
      <c r="G34" s="34" t="s">
        <v>14</v>
      </c>
      <c r="H34" s="35" t="s">
        <v>15</v>
      </c>
      <c r="I34" s="205">
        <v>0.85</v>
      </c>
      <c r="J34" s="206">
        <f>'Truck Fill Rates'!U7</f>
        <v>0.1825</v>
      </c>
      <c r="K34" s="183"/>
    </row>
    <row r="35" spans="2:15" s="178" customFormat="1" ht="18.75" customHeight="1">
      <c r="B35" s="42" t="s">
        <v>17</v>
      </c>
      <c r="C35" s="43" t="s">
        <v>18</v>
      </c>
      <c r="D35" s="193">
        <v>1</v>
      </c>
      <c r="E35" s="184">
        <f>PODS!Q10</f>
        <v>1</v>
      </c>
      <c r="G35" s="42" t="s">
        <v>17</v>
      </c>
      <c r="H35" s="43" t="s">
        <v>18</v>
      </c>
      <c r="I35" s="187">
        <v>0.85</v>
      </c>
      <c r="J35" s="206">
        <f>'Truck Fill Rates'!U8</f>
        <v>0.34499999999999997</v>
      </c>
      <c r="K35" s="183"/>
    </row>
    <row r="36" spans="2:15" s="178" customFormat="1" ht="18.75" customHeight="1">
      <c r="B36" s="4" t="s">
        <v>19</v>
      </c>
      <c r="C36" s="43" t="s">
        <v>20</v>
      </c>
      <c r="D36" s="193">
        <v>1</v>
      </c>
      <c r="E36" s="184">
        <f>PODS!Q11</f>
        <v>1</v>
      </c>
      <c r="G36" s="4" t="s">
        <v>19</v>
      </c>
      <c r="H36" s="43" t="s">
        <v>20</v>
      </c>
      <c r="I36" s="187">
        <v>0.85</v>
      </c>
      <c r="J36" s="206">
        <f>'Truck Fill Rates'!U9</f>
        <v>0.5</v>
      </c>
      <c r="K36" s="183"/>
    </row>
    <row r="37" spans="2:15" s="178" customFormat="1" ht="18.75" customHeight="1">
      <c r="B37" s="5" t="s">
        <v>21</v>
      </c>
      <c r="C37" s="49" t="s">
        <v>22</v>
      </c>
      <c r="D37" s="193">
        <v>1</v>
      </c>
      <c r="E37" s="184">
        <f>PODS!Q12</f>
        <v>1</v>
      </c>
      <c r="G37" s="5" t="s">
        <v>21</v>
      </c>
      <c r="H37" s="43" t="s">
        <v>22</v>
      </c>
      <c r="I37" s="187">
        <v>0.85</v>
      </c>
      <c r="J37" s="206">
        <f>'Truck Fill Rates'!U10</f>
        <v>0.41500000000000004</v>
      </c>
      <c r="K37" s="183"/>
    </row>
    <row r="38" spans="2:15" s="178" customFormat="1" ht="18.75" customHeight="1">
      <c r="B38" s="5" t="s">
        <v>23</v>
      </c>
      <c r="C38" s="49" t="s">
        <v>24</v>
      </c>
      <c r="D38" s="193">
        <v>1</v>
      </c>
      <c r="E38" s="184">
        <f>PODS!Q13</f>
        <v>1</v>
      </c>
      <c r="G38" s="5" t="s">
        <v>23</v>
      </c>
      <c r="H38" s="43" t="s">
        <v>24</v>
      </c>
      <c r="I38" s="187">
        <v>0.85</v>
      </c>
      <c r="J38" s="206">
        <f>'Truck Fill Rates'!U11</f>
        <v>0.41000000000000003</v>
      </c>
      <c r="K38" s="183"/>
    </row>
    <row r="39" spans="2:15" s="178" customFormat="1" ht="18.75" customHeight="1">
      <c r="B39" s="5" t="s">
        <v>25</v>
      </c>
      <c r="C39" s="49" t="s">
        <v>26</v>
      </c>
      <c r="D39" s="193">
        <v>1</v>
      </c>
      <c r="E39" s="184">
        <f>PODS!Q14</f>
        <v>1</v>
      </c>
      <c r="G39" s="5" t="s">
        <v>25</v>
      </c>
      <c r="H39" s="43" t="s">
        <v>26</v>
      </c>
      <c r="I39" s="187">
        <v>0.85</v>
      </c>
      <c r="J39" s="206">
        <f>'Truck Fill Rates'!U12</f>
        <v>0.255</v>
      </c>
      <c r="K39" s="183"/>
    </row>
    <row r="40" spans="2:15" s="178" customFormat="1" ht="18.75" customHeight="1">
      <c r="B40" s="42" t="s">
        <v>29</v>
      </c>
      <c r="C40" s="43" t="s">
        <v>30</v>
      </c>
      <c r="D40" s="193">
        <v>1</v>
      </c>
      <c r="E40" s="184">
        <f>PODS!Q15</f>
        <v>1</v>
      </c>
      <c r="G40" s="5" t="s">
        <v>27</v>
      </c>
      <c r="H40" s="43" t="s">
        <v>26</v>
      </c>
      <c r="I40" s="187">
        <v>0.85</v>
      </c>
      <c r="J40" s="206">
        <f>'Truck Fill Rates'!U13</f>
        <v>0.33999999999999997</v>
      </c>
      <c r="K40" s="183"/>
    </row>
    <row r="41" spans="2:15" s="178" customFormat="1" ht="18.75" customHeight="1">
      <c r="B41" s="97" t="s">
        <v>31</v>
      </c>
      <c r="C41" s="98" t="s">
        <v>32</v>
      </c>
      <c r="D41" s="193">
        <v>1</v>
      </c>
      <c r="E41" s="198">
        <f>PODS!Q16</f>
        <v>1</v>
      </c>
      <c r="G41" s="42" t="s">
        <v>29</v>
      </c>
      <c r="H41" s="43" t="s">
        <v>30</v>
      </c>
      <c r="I41" s="187">
        <v>0.85</v>
      </c>
      <c r="J41" s="206">
        <f>'Truck Fill Rates'!U14</f>
        <v>0.2225</v>
      </c>
      <c r="K41" s="183"/>
    </row>
    <row r="42" spans="2:15" s="178" customFormat="1" ht="18.75" customHeight="1">
      <c r="B42" s="537" t="s">
        <v>109</v>
      </c>
      <c r="C42" s="538"/>
      <c r="D42" s="149">
        <v>1</v>
      </c>
      <c r="E42" s="199">
        <f>PODS!Q17</f>
        <v>1</v>
      </c>
      <c r="G42" s="97" t="s">
        <v>31</v>
      </c>
      <c r="H42" s="98" t="s">
        <v>32</v>
      </c>
      <c r="I42" s="207">
        <v>0.85</v>
      </c>
      <c r="J42" s="208">
        <f>'Truck Fill Rates'!U15</f>
        <v>0.5</v>
      </c>
      <c r="K42" s="183"/>
    </row>
    <row r="43" spans="2:15" s="178" customFormat="1" ht="18.75" customHeight="1">
      <c r="G43" s="537" t="s">
        <v>109</v>
      </c>
      <c r="H43" s="538"/>
      <c r="I43" s="209">
        <v>0.85</v>
      </c>
      <c r="J43" s="210">
        <f>AVERAGE(J34:J42)</f>
        <v>0.35222222222222221</v>
      </c>
      <c r="K43" s="183"/>
    </row>
    <row r="44" spans="2:15">
      <c r="K44" s="183"/>
    </row>
    <row r="45" spans="2:15">
      <c r="B45" s="539" t="s">
        <v>113</v>
      </c>
      <c r="C45" s="539"/>
    </row>
    <row r="46" spans="2:15">
      <c r="B46" s="540" t="s">
        <v>114</v>
      </c>
      <c r="C46" s="540"/>
    </row>
  </sheetData>
  <mergeCells count="18">
    <mergeCell ref="G43:H43"/>
    <mergeCell ref="B45:C45"/>
    <mergeCell ref="B46:C46"/>
    <mergeCell ref="B30:C30"/>
    <mergeCell ref="G30:H30"/>
    <mergeCell ref="B32:E32"/>
    <mergeCell ref="G32:J32"/>
    <mergeCell ref="B42:C42"/>
    <mergeCell ref="M6:R6"/>
    <mergeCell ref="B17:C17"/>
    <mergeCell ref="G17:H17"/>
    <mergeCell ref="B19:E19"/>
    <mergeCell ref="G19:J19"/>
    <mergeCell ref="D2:I2"/>
    <mergeCell ref="D4:F4"/>
    <mergeCell ref="G4:I4"/>
    <mergeCell ref="B6:E6"/>
    <mergeCell ref="G6:J6"/>
  </mergeCells>
  <pageMargins left="0.196527777777778" right="0.196527777777778" top="0.196527777777778" bottom="0.196527777777778" header="0" footer="0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3CC33"/>
    <pageSetUpPr fitToPage="1"/>
  </sheetPr>
  <dimension ref="A1:O36"/>
  <sheetViews>
    <sheetView view="pageBreakPreview" zoomScale="60" zoomScaleNormal="84" workbookViewId="0">
      <selection activeCell="K23" sqref="K23"/>
    </sheetView>
  </sheetViews>
  <sheetFormatPr defaultColWidth="9" defaultRowHeight="14.4"/>
  <cols>
    <col min="1" max="1" width="16" customWidth="1"/>
    <col min="2" max="2" width="26.88671875" customWidth="1"/>
    <col min="3" max="3" width="19.6640625" customWidth="1"/>
    <col min="4" max="4" width="15" customWidth="1"/>
    <col min="5" max="5" width="16.88671875" customWidth="1"/>
    <col min="6" max="6" width="11.88671875" customWidth="1"/>
    <col min="7" max="7" width="14" customWidth="1"/>
    <col min="8" max="8" width="13.33203125" customWidth="1"/>
    <col min="9" max="10" width="16.5546875" customWidth="1"/>
    <col min="11" max="11" width="14.88671875" customWidth="1"/>
    <col min="12" max="12" width="26.88671875" customWidth="1"/>
    <col min="13" max="13" width="11.5546875" customWidth="1"/>
    <col min="14" max="14" width="14.109375" customWidth="1"/>
  </cols>
  <sheetData>
    <row r="1" spans="1:14" ht="15" customHeight="1">
      <c r="A1" s="541" t="s">
        <v>115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</row>
    <row r="2" spans="1:14" ht="28.5" customHeight="1">
      <c r="A2" s="541"/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</row>
    <row r="3" spans="1:14" ht="15" customHeight="1">
      <c r="A3" s="541"/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</row>
    <row r="4" spans="1:14" ht="15" customHeight="1">
      <c r="A4" s="82"/>
      <c r="B4" s="82"/>
      <c r="C4" s="82"/>
      <c r="D4" s="82"/>
      <c r="E4" s="82"/>
      <c r="F4" s="82"/>
      <c r="G4" s="150" t="str">
        <f>'SLA OverView'!G4:I4</f>
        <v>AUG23</v>
      </c>
      <c r="H4" s="82"/>
      <c r="I4" s="82"/>
      <c r="J4" s="82"/>
      <c r="K4" s="82"/>
      <c r="L4" s="82"/>
      <c r="M4" s="82"/>
      <c r="N4" s="82"/>
    </row>
    <row r="5" spans="1:14" ht="19.5" customHeight="1"/>
    <row r="6" spans="1:14" ht="19.5" customHeight="1"/>
    <row r="7" spans="1:14" ht="19.5" customHeight="1"/>
    <row r="8" spans="1:14" ht="19.5" customHeight="1"/>
    <row r="9" spans="1:14" ht="19.5" customHeight="1">
      <c r="K9" s="532" t="s">
        <v>3</v>
      </c>
      <c r="L9" s="533"/>
      <c r="M9" s="546"/>
      <c r="N9" s="547"/>
    </row>
    <row r="10" spans="1:14" ht="19.5" customHeight="1">
      <c r="K10" s="6" t="s">
        <v>9</v>
      </c>
      <c r="L10" s="95" t="s">
        <v>10</v>
      </c>
      <c r="M10" s="145" t="s">
        <v>12</v>
      </c>
      <c r="N10" s="103" t="str">
        <f>'SLA OverView'!E7</f>
        <v>AUG23</v>
      </c>
    </row>
    <row r="11" spans="1:14" ht="19.5" customHeight="1">
      <c r="K11" s="34" t="s">
        <v>14</v>
      </c>
      <c r="L11" s="35" t="s">
        <v>15</v>
      </c>
      <c r="M11" s="146">
        <v>0.98</v>
      </c>
      <c r="N11" s="159">
        <f t="shared" ref="N11:N17" si="0">C27/B27</f>
        <v>1</v>
      </c>
    </row>
    <row r="12" spans="1:14" ht="19.5" customHeight="1">
      <c r="K12" s="42" t="s">
        <v>17</v>
      </c>
      <c r="L12" s="43" t="s">
        <v>18</v>
      </c>
      <c r="M12" s="146">
        <v>0.98</v>
      </c>
      <c r="N12" s="159">
        <f t="shared" si="0"/>
        <v>1</v>
      </c>
    </row>
    <row r="13" spans="1:14" ht="19.5" customHeight="1">
      <c r="K13" s="4" t="s">
        <v>19</v>
      </c>
      <c r="L13" s="43" t="s">
        <v>20</v>
      </c>
      <c r="M13" s="146">
        <v>0.98</v>
      </c>
      <c r="N13" s="159">
        <f t="shared" si="0"/>
        <v>1</v>
      </c>
    </row>
    <row r="14" spans="1:14" ht="19.5" customHeight="1">
      <c r="K14" s="5" t="s">
        <v>21</v>
      </c>
      <c r="L14" s="49" t="s">
        <v>22</v>
      </c>
      <c r="M14" s="146">
        <v>0.98</v>
      </c>
      <c r="N14" s="160">
        <v>0.78900000000000003</v>
      </c>
    </row>
    <row r="15" spans="1:14" ht="19.5" customHeight="1">
      <c r="K15" s="5" t="s">
        <v>23</v>
      </c>
      <c r="L15" s="49" t="s">
        <v>24</v>
      </c>
      <c r="M15" s="146">
        <v>0.98</v>
      </c>
      <c r="N15" s="160">
        <f t="shared" si="0"/>
        <v>0.78947368421052633</v>
      </c>
    </row>
    <row r="16" spans="1:14" ht="19.5" customHeight="1">
      <c r="K16" s="5" t="s">
        <v>25</v>
      </c>
      <c r="L16" s="49" t="s">
        <v>26</v>
      </c>
      <c r="M16" s="146">
        <v>0.98</v>
      </c>
      <c r="N16" s="160">
        <f t="shared" si="0"/>
        <v>0.78947368421052633</v>
      </c>
    </row>
    <row r="17" spans="1:15" ht="19.5" customHeight="1">
      <c r="K17" s="5" t="s">
        <v>27</v>
      </c>
      <c r="L17" s="49" t="s">
        <v>116</v>
      </c>
      <c r="M17" s="146">
        <v>0.98</v>
      </c>
      <c r="N17" s="160">
        <f t="shared" si="0"/>
        <v>0.78947368421052633</v>
      </c>
    </row>
    <row r="18" spans="1:15" ht="19.5" customHeight="1">
      <c r="K18" s="42" t="s">
        <v>29</v>
      </c>
      <c r="L18" s="43" t="s">
        <v>30</v>
      </c>
      <c r="M18" s="161">
        <v>0.98</v>
      </c>
      <c r="N18" s="159">
        <v>1</v>
      </c>
    </row>
    <row r="19" spans="1:15" ht="19.5" customHeight="1">
      <c r="K19" s="97" t="s">
        <v>31</v>
      </c>
      <c r="L19" s="98" t="s">
        <v>32</v>
      </c>
      <c r="M19" s="162">
        <v>0.98</v>
      </c>
      <c r="N19" s="163">
        <f>C35/B35</f>
        <v>1</v>
      </c>
    </row>
    <row r="20" spans="1:15" ht="19.5" customHeight="1">
      <c r="K20" s="99" t="s">
        <v>109</v>
      </c>
      <c r="L20" s="100"/>
      <c r="M20" s="149">
        <f>AVERAGE(M11:M19)</f>
        <v>0.9800000000000002</v>
      </c>
      <c r="N20" s="164">
        <f>AVERAGE(N11:N19)</f>
        <v>0.90638011695906451</v>
      </c>
    </row>
    <row r="21" spans="1:15" ht="19.5" customHeight="1"/>
    <row r="22" spans="1:15" ht="19.5" customHeight="1"/>
    <row r="23" spans="1:15" ht="19.5" customHeight="1"/>
    <row r="24" spans="1:15" ht="19.5" customHeight="1"/>
    <row r="25" spans="1:15" ht="19.5" customHeight="1">
      <c r="A25" s="548" t="s">
        <v>3</v>
      </c>
      <c r="B25" s="549"/>
      <c r="C25" s="549"/>
      <c r="D25" s="549"/>
      <c r="E25" s="549"/>
      <c r="F25" s="549"/>
      <c r="G25" s="549"/>
      <c r="H25" s="549"/>
      <c r="I25" s="549"/>
      <c r="J25" s="549"/>
      <c r="K25" s="549"/>
      <c r="L25" s="549"/>
      <c r="M25" s="549"/>
      <c r="N25" s="549"/>
      <c r="O25" s="550"/>
    </row>
    <row r="26" spans="1:15" ht="63" customHeight="1">
      <c r="A26" s="132" t="s">
        <v>34</v>
      </c>
      <c r="B26" s="151" t="s">
        <v>35</v>
      </c>
      <c r="C26" s="110" t="s">
        <v>36</v>
      </c>
      <c r="D26" s="110" t="s">
        <v>37</v>
      </c>
      <c r="E26" s="110" t="s">
        <v>38</v>
      </c>
      <c r="F26" s="110" t="s">
        <v>39</v>
      </c>
      <c r="G26" s="110" t="s">
        <v>40</v>
      </c>
      <c r="H26" s="110" t="s">
        <v>41</v>
      </c>
      <c r="I26" s="110" t="s">
        <v>42</v>
      </c>
      <c r="J26" s="110" t="s">
        <v>43</v>
      </c>
      <c r="K26" s="110" t="s">
        <v>44</v>
      </c>
      <c r="L26" s="120" t="s">
        <v>45</v>
      </c>
      <c r="M26" s="551" t="s">
        <v>46</v>
      </c>
      <c r="N26" s="551"/>
      <c r="O26" s="552"/>
    </row>
    <row r="27" spans="1:15" ht="19.5" customHeight="1">
      <c r="A27" s="111" t="s">
        <v>47</v>
      </c>
      <c r="B27" s="152">
        <f>+'Week 1'!C20+'Week 2'!C20+'Week 3'!C20+'Week 4'!C20</f>
        <v>19</v>
      </c>
      <c r="C27" s="152">
        <f>+'Week 1'!D20+'Week 2'!D20+'Week 3'!D20+'Week 4'!D20</f>
        <v>19</v>
      </c>
      <c r="D27" s="152">
        <f>+'Week 1'!E20+'Week 2'!E20+'Week 3'!E20+'Week 4'!E20</f>
        <v>0</v>
      </c>
      <c r="E27" s="153"/>
      <c r="F27" s="153"/>
      <c r="G27" s="153"/>
      <c r="H27" s="153"/>
      <c r="I27" s="153"/>
      <c r="J27" s="153"/>
      <c r="K27" s="153"/>
      <c r="L27" s="153"/>
      <c r="M27" s="553"/>
      <c r="N27" s="554"/>
      <c r="O27" s="555"/>
    </row>
    <row r="28" spans="1:15" ht="19.5" customHeight="1">
      <c r="A28" s="112" t="s">
        <v>48</v>
      </c>
      <c r="B28" s="152">
        <f>+'Week 1'!C21+'Week 2'!C21+'Week 3'!C21+'Week 4'!C21</f>
        <v>19</v>
      </c>
      <c r="C28" s="152">
        <f>+'Week 1'!D21+'Week 2'!D21+'Week 3'!D21+'Week 4'!D21</f>
        <v>19</v>
      </c>
      <c r="D28" s="152">
        <f>+'Week 1'!E21+'Week 2'!E21+'Week 3'!E21+'Week 4'!E21</f>
        <v>0</v>
      </c>
      <c r="E28" s="153"/>
      <c r="F28" s="153"/>
      <c r="G28" s="153"/>
      <c r="H28" s="153"/>
      <c r="I28" s="153"/>
      <c r="J28" s="153"/>
      <c r="K28" s="153"/>
      <c r="L28" s="153"/>
      <c r="M28" s="512"/>
      <c r="N28" s="542"/>
      <c r="O28" s="543"/>
    </row>
    <row r="29" spans="1:15" ht="19.5" customHeight="1">
      <c r="A29" s="112" t="s">
        <v>49</v>
      </c>
      <c r="B29" s="152">
        <f>+'Week 1'!C22+'Week 2'!C22+'Week 3'!C22+'Week 4'!C22</f>
        <v>19</v>
      </c>
      <c r="C29" s="152">
        <f>+'Week 1'!D22+'Week 2'!D22+'Week 3'!D22+'Week 4'!D22</f>
        <v>19</v>
      </c>
      <c r="D29" s="152">
        <f>+'Week 1'!E22+'Week 2'!E22+'Week 3'!E22+'Week 4'!E22</f>
        <v>0</v>
      </c>
      <c r="E29" s="153"/>
      <c r="F29" s="153"/>
      <c r="G29" s="153"/>
      <c r="H29" s="153"/>
      <c r="I29" s="153"/>
      <c r="J29" s="153"/>
      <c r="K29" s="153"/>
      <c r="L29" s="154"/>
      <c r="M29" s="512"/>
      <c r="N29" s="542"/>
      <c r="O29" s="543"/>
    </row>
    <row r="30" spans="1:15" ht="19.5" customHeight="1">
      <c r="A30" s="113" t="s">
        <v>50</v>
      </c>
      <c r="B30" s="152">
        <f>+'Week 1'!C23+'Week 2'!C23+'Week 3'!C23+'Week 4'!C23</f>
        <v>19</v>
      </c>
      <c r="C30" s="152">
        <v>15</v>
      </c>
      <c r="D30" s="152">
        <f>+'Week 1'!E23+'Week 2'!E23+'Week 3'!E23+'Week 4'!E23</f>
        <v>0</v>
      </c>
      <c r="E30" s="153"/>
      <c r="F30" s="153"/>
      <c r="G30" s="153"/>
      <c r="H30" s="153"/>
      <c r="I30" s="153"/>
      <c r="J30" s="153"/>
      <c r="K30" s="165"/>
      <c r="L30" s="166"/>
      <c r="M30" s="512"/>
      <c r="N30" s="542"/>
      <c r="O30" s="543"/>
    </row>
    <row r="31" spans="1:15" ht="19.5" customHeight="1">
      <c r="A31" s="113" t="s">
        <v>51</v>
      </c>
      <c r="B31" s="152">
        <f>+'Week 1'!C24+'Week 2'!C24+'Week 3'!C24+'Week 4'!C24</f>
        <v>19</v>
      </c>
      <c r="C31" s="152">
        <f>+'Week 1'!D24+'Week 2'!D24+'Week 3'!D24+'Week 4'!D24</f>
        <v>15</v>
      </c>
      <c r="D31" s="152">
        <f>+'Week 1'!E24+'Week 2'!E24+'Week 3'!E24+'Week 4'!E24</f>
        <v>0</v>
      </c>
      <c r="E31" s="153"/>
      <c r="F31" s="153"/>
      <c r="G31" s="153"/>
      <c r="H31" s="153"/>
      <c r="I31" s="153"/>
      <c r="J31" s="153"/>
      <c r="K31" s="165"/>
      <c r="L31" s="166"/>
      <c r="M31" s="512"/>
      <c r="N31" s="542"/>
      <c r="O31" s="543"/>
    </row>
    <row r="32" spans="1:15" ht="19.5" customHeight="1">
      <c r="A32" s="113" t="s">
        <v>52</v>
      </c>
      <c r="B32" s="152">
        <f>+'Week 1'!C25+'Week 2'!C25+'Week 3'!C25+'Week 4'!C25</f>
        <v>19</v>
      </c>
      <c r="C32" s="152">
        <f>+'Week 1'!D25+'Week 2'!D25+'Week 3'!D25+'Week 4'!D25</f>
        <v>15</v>
      </c>
      <c r="D32" s="152">
        <f>+'Week 1'!E25+'Week 2'!E25+'Week 3'!E25+'Week 4'!E25</f>
        <v>0</v>
      </c>
      <c r="E32" s="153"/>
      <c r="F32" s="153"/>
      <c r="G32" s="153"/>
      <c r="H32" s="153"/>
      <c r="I32" s="153"/>
      <c r="J32" s="153"/>
      <c r="K32" s="165"/>
      <c r="L32" s="166"/>
      <c r="M32" s="512"/>
      <c r="N32" s="542"/>
      <c r="O32" s="543"/>
    </row>
    <row r="33" spans="1:15" ht="19.5" customHeight="1">
      <c r="A33" s="113" t="s">
        <v>53</v>
      </c>
      <c r="B33" s="152">
        <f>+'Week 1'!C26+'Week 2'!C26+'Week 3'!C26+'Week 4'!C26</f>
        <v>19</v>
      </c>
      <c r="C33" s="152">
        <f>+'Week 1'!D26+'Week 2'!D26+'Week 3'!D26+'Week 4'!D26</f>
        <v>15</v>
      </c>
      <c r="D33" s="152">
        <f>+'Week 1'!E26+'Week 2'!E26+'Week 3'!E26+'Week 4'!E26</f>
        <v>0</v>
      </c>
      <c r="E33" s="153"/>
      <c r="F33" s="153"/>
      <c r="G33" s="153"/>
      <c r="H33" s="153"/>
      <c r="I33" s="153"/>
      <c r="J33" s="153"/>
      <c r="K33" s="165"/>
      <c r="L33" s="166"/>
      <c r="M33" s="167"/>
      <c r="N33" s="168"/>
      <c r="O33" s="169"/>
    </row>
    <row r="34" spans="1:15" ht="19.5" customHeight="1">
      <c r="A34" s="114" t="s">
        <v>54</v>
      </c>
      <c r="B34" s="152">
        <f>+'Week 1'!C27+'Week 2'!C27+'Week 3'!C27+'Week 4'!C27</f>
        <v>19</v>
      </c>
      <c r="C34" s="152">
        <v>19</v>
      </c>
      <c r="D34" s="152">
        <f>+'Week 1'!E27+'Week 2'!E27+'Week 3'!E27+'Week 4'!E27</f>
        <v>0</v>
      </c>
      <c r="E34" s="154"/>
      <c r="F34" s="154"/>
      <c r="G34" s="154"/>
      <c r="H34" s="154"/>
      <c r="I34" s="154"/>
      <c r="J34" s="154"/>
      <c r="K34" s="170"/>
      <c r="L34" s="171"/>
      <c r="M34" s="544"/>
      <c r="N34" s="544"/>
      <c r="O34" s="545"/>
    </row>
    <row r="35" spans="1:15" ht="19.5" customHeight="1">
      <c r="A35" s="86" t="s">
        <v>55</v>
      </c>
      <c r="B35" s="152">
        <f>+'Week 1'!C28+'Week 2'!C28+'Week 3'!C28+'Week 4'!C28</f>
        <v>19</v>
      </c>
      <c r="C35" s="152">
        <f>+'Week 1'!D28+'Week 2'!D28+'Week 3'!D28+'Week 4'!D28</f>
        <v>19</v>
      </c>
      <c r="D35" s="152">
        <f>+'Week 1'!E28+'Week 2'!E28+'Week 3'!E28+'Week 4'!E28</f>
        <v>0</v>
      </c>
      <c r="E35" s="155"/>
      <c r="F35" s="155"/>
      <c r="G35" s="155"/>
      <c r="H35" s="155"/>
      <c r="I35" s="155"/>
      <c r="J35" s="155"/>
      <c r="K35" s="172"/>
      <c r="L35" s="166"/>
      <c r="M35" s="474"/>
      <c r="N35" s="474"/>
      <c r="O35" s="475"/>
    </row>
    <row r="36" spans="1:15" ht="24.75" customHeight="1">
      <c r="A36" s="156" t="s">
        <v>33</v>
      </c>
      <c r="B36" s="116">
        <v>171</v>
      </c>
      <c r="C36" s="157">
        <v>155</v>
      </c>
      <c r="D36" s="152">
        <f>+'Week 1'!E29+'Week 2'!E29+'Week 3'!E29+'Week 4'!E29</f>
        <v>0</v>
      </c>
      <c r="E36" s="158"/>
      <c r="F36" s="158"/>
      <c r="G36" s="158"/>
      <c r="H36" s="158"/>
      <c r="I36" s="158"/>
      <c r="J36" s="173"/>
      <c r="K36" s="174"/>
      <c r="L36" s="175"/>
      <c r="M36" s="176"/>
      <c r="N36" s="176"/>
      <c r="O36" s="177"/>
    </row>
  </sheetData>
  <mergeCells count="12">
    <mergeCell ref="M35:O35"/>
    <mergeCell ref="A1:N3"/>
    <mergeCell ref="M29:O29"/>
    <mergeCell ref="M30:O30"/>
    <mergeCell ref="M31:O31"/>
    <mergeCell ref="M32:O32"/>
    <mergeCell ref="M34:O34"/>
    <mergeCell ref="K9:N9"/>
    <mergeCell ref="A25:O25"/>
    <mergeCell ref="M26:O26"/>
    <mergeCell ref="M27:O27"/>
    <mergeCell ref="M28:O28"/>
  </mergeCells>
  <pageMargins left="0.196527777777778" right="0.196527777777778" top="0.196527777777778" bottom="0.196527777777778" header="0" footer="0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33CC33"/>
    <pageSetUpPr fitToPage="1"/>
  </sheetPr>
  <dimension ref="A1:S40"/>
  <sheetViews>
    <sheetView view="pageBreakPreview" zoomScale="60" zoomScaleNormal="75" workbookViewId="0">
      <selection activeCell="S31" sqref="S31"/>
    </sheetView>
  </sheetViews>
  <sheetFormatPr defaultColWidth="9" defaultRowHeight="14.4"/>
  <cols>
    <col min="1" max="1" width="20.5546875" customWidth="1"/>
    <col min="2" max="3" width="24.6640625" customWidth="1"/>
    <col min="4" max="4" width="18.44140625" customWidth="1"/>
    <col min="5" max="5" width="11" customWidth="1"/>
    <col min="8" max="8" width="34.6640625" customWidth="1"/>
    <col min="9" max="9" width="17.44140625" customWidth="1"/>
    <col min="10" max="10" width="15.109375" customWidth="1"/>
    <col min="12" max="15" width="8.109375" customWidth="1"/>
    <col min="16" max="16" width="23" customWidth="1"/>
    <col min="17" max="17" width="27.6640625" customWidth="1"/>
    <col min="18" max="18" width="12.5546875" customWidth="1"/>
    <col min="19" max="19" width="10.88671875" customWidth="1"/>
  </cols>
  <sheetData>
    <row r="1" spans="1:19" ht="15" customHeight="1">
      <c r="A1" s="541" t="s">
        <v>117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</row>
    <row r="2" spans="1:19" ht="28.5" customHeight="1">
      <c r="A2" s="541"/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</row>
    <row r="3" spans="1:19" ht="15" customHeight="1">
      <c r="A3" s="541"/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</row>
    <row r="4" spans="1:19" ht="28.8">
      <c r="A4" s="131"/>
      <c r="B4" s="131"/>
      <c r="C4" s="131"/>
      <c r="D4" s="131"/>
      <c r="E4" s="131"/>
      <c r="F4" s="131"/>
      <c r="G4" s="131"/>
      <c r="H4" s="131"/>
      <c r="I4" s="131"/>
      <c r="J4" s="141" t="str">
        <f>'Ontime departure'!G4</f>
        <v>AUG23</v>
      </c>
      <c r="K4" s="131"/>
      <c r="L4" s="131"/>
      <c r="M4" s="131"/>
      <c r="N4" s="131"/>
      <c r="O4" s="131"/>
      <c r="P4" s="131"/>
      <c r="Q4" s="131"/>
      <c r="R4" s="131"/>
    </row>
    <row r="10" spans="1:19" ht="18">
      <c r="P10" s="532" t="s">
        <v>108</v>
      </c>
      <c r="Q10" s="533"/>
      <c r="R10" s="533"/>
      <c r="S10" s="534"/>
    </row>
    <row r="11" spans="1:19" ht="18">
      <c r="P11" s="6" t="s">
        <v>9</v>
      </c>
      <c r="Q11" s="95" t="s">
        <v>10</v>
      </c>
      <c r="R11" s="145" t="s">
        <v>12</v>
      </c>
      <c r="S11" s="103" t="str">
        <f>'SLA OverView'!E7</f>
        <v>AUG23</v>
      </c>
    </row>
    <row r="12" spans="1:19" ht="18">
      <c r="P12" s="34" t="s">
        <v>14</v>
      </c>
      <c r="Q12" s="35" t="s">
        <v>15</v>
      </c>
      <c r="R12" s="146">
        <v>0.98</v>
      </c>
      <c r="S12" s="147">
        <f>D31/B31</f>
        <v>1</v>
      </c>
    </row>
    <row r="13" spans="1:19" ht="18">
      <c r="P13" s="42" t="s">
        <v>17</v>
      </c>
      <c r="Q13" s="43" t="s">
        <v>18</v>
      </c>
      <c r="R13" s="146">
        <v>0.98</v>
      </c>
      <c r="S13" s="147">
        <f t="shared" ref="S13:S20" si="0">D32/B32</f>
        <v>1</v>
      </c>
    </row>
    <row r="14" spans="1:19" ht="18">
      <c r="P14" s="4" t="s">
        <v>19</v>
      </c>
      <c r="Q14" s="43" t="s">
        <v>20</v>
      </c>
      <c r="R14" s="146">
        <v>0.98</v>
      </c>
      <c r="S14" s="148">
        <f t="shared" si="0"/>
        <v>0.96078431372549022</v>
      </c>
    </row>
    <row r="15" spans="1:19" ht="18">
      <c r="P15" s="5" t="s">
        <v>21</v>
      </c>
      <c r="Q15" s="49" t="s">
        <v>22</v>
      </c>
      <c r="R15" s="146">
        <v>0.98</v>
      </c>
      <c r="S15" s="147">
        <f t="shared" si="0"/>
        <v>1</v>
      </c>
    </row>
    <row r="16" spans="1:19" ht="18">
      <c r="P16" s="5" t="s">
        <v>23</v>
      </c>
      <c r="Q16" s="49" t="s">
        <v>24</v>
      </c>
      <c r="R16" s="146">
        <v>0.98</v>
      </c>
      <c r="S16" s="147">
        <f t="shared" si="0"/>
        <v>1</v>
      </c>
    </row>
    <row r="17" spans="1:19" ht="18">
      <c r="P17" s="5" t="s">
        <v>25</v>
      </c>
      <c r="Q17" s="49" t="s">
        <v>26</v>
      </c>
      <c r="R17" s="146">
        <v>0.98</v>
      </c>
      <c r="S17" s="147">
        <f t="shared" si="0"/>
        <v>1</v>
      </c>
    </row>
    <row r="18" spans="1:19" ht="18">
      <c r="P18" s="5" t="s">
        <v>27</v>
      </c>
      <c r="Q18" s="49" t="s">
        <v>118</v>
      </c>
      <c r="R18" s="146">
        <v>0.98</v>
      </c>
      <c r="S18" s="147">
        <v>1</v>
      </c>
    </row>
    <row r="19" spans="1:19" ht="18">
      <c r="P19" s="42" t="s">
        <v>29</v>
      </c>
      <c r="Q19" s="43" t="s">
        <v>30</v>
      </c>
      <c r="R19" s="146">
        <v>0.98</v>
      </c>
      <c r="S19" s="147">
        <f t="shared" si="0"/>
        <v>1</v>
      </c>
    </row>
    <row r="20" spans="1:19" ht="18">
      <c r="P20" s="97" t="s">
        <v>31</v>
      </c>
      <c r="Q20" s="98" t="s">
        <v>32</v>
      </c>
      <c r="R20" s="146">
        <v>0.98</v>
      </c>
      <c r="S20" s="147">
        <f t="shared" si="0"/>
        <v>1</v>
      </c>
    </row>
    <row r="21" spans="1:19" ht="18">
      <c r="P21" s="99" t="s">
        <v>109</v>
      </c>
      <c r="Q21" s="100"/>
      <c r="R21" s="149">
        <f>AVERAGE(R12:R20)</f>
        <v>0.9800000000000002</v>
      </c>
      <c r="S21" s="147">
        <v>0.996</v>
      </c>
    </row>
    <row r="29" spans="1:19" ht="25.8">
      <c r="A29" s="481" t="s">
        <v>4</v>
      </c>
      <c r="B29" s="482"/>
      <c r="C29" s="482"/>
      <c r="D29" s="482"/>
      <c r="E29" s="482"/>
      <c r="F29" s="482"/>
      <c r="G29" s="482"/>
      <c r="H29" s="482"/>
      <c r="I29" s="484"/>
    </row>
    <row r="30" spans="1:19" ht="21">
      <c r="A30" s="132" t="s">
        <v>34</v>
      </c>
      <c r="B30" s="109" t="s">
        <v>58</v>
      </c>
      <c r="C30" s="110" t="s">
        <v>59</v>
      </c>
      <c r="D30" s="120" t="s">
        <v>36</v>
      </c>
      <c r="E30" s="551" t="s">
        <v>46</v>
      </c>
      <c r="F30" s="551"/>
      <c r="G30" s="551"/>
      <c r="H30" s="551"/>
      <c r="I30" s="552"/>
    </row>
    <row r="31" spans="1:19" ht="21">
      <c r="A31" s="111" t="s">
        <v>47</v>
      </c>
      <c r="B31" s="87">
        <f>'Week 1'!C33+'Week 2'!C33+'Week 3'!C33+'Week 4'!C33</f>
        <v>222</v>
      </c>
      <c r="C31" s="87">
        <f>'Week 1'!D33+'Week 2'!D33+'Week 3'!D33+'Week 4'!D33</f>
        <v>0</v>
      </c>
      <c r="D31" s="87">
        <f>'Week 1'!E33+'Week 2'!E33+'Week 3'!E33+'Week 4'!E33</f>
        <v>222</v>
      </c>
      <c r="E31" s="559"/>
      <c r="F31" s="559"/>
      <c r="G31" s="559"/>
      <c r="H31" s="559"/>
      <c r="I31" s="560"/>
    </row>
    <row r="32" spans="1:19" ht="63" customHeight="1">
      <c r="A32" s="112" t="s">
        <v>48</v>
      </c>
      <c r="B32" s="87">
        <f>'Week 1'!C34+'Week 2'!C34+'Week 3'!C34+'Week 4'!C34</f>
        <v>213</v>
      </c>
      <c r="C32" s="87">
        <f>'Week 1'!D34+'Week 2'!D34+'Week 3'!D34+'Week 4'!D34</f>
        <v>0</v>
      </c>
      <c r="D32" s="87">
        <f>'Week 1'!E34+'Week 2'!E34+'Week 3'!E34+'Week 4'!E34</f>
        <v>213</v>
      </c>
      <c r="E32" s="561"/>
      <c r="F32" s="465"/>
      <c r="G32" s="465"/>
      <c r="H32" s="465"/>
      <c r="I32" s="466"/>
    </row>
    <row r="33" spans="1:10" ht="21">
      <c r="A33" s="112" t="s">
        <v>49</v>
      </c>
      <c r="B33" s="87">
        <f>'Week 1'!C35+'Week 2'!C35+'Week 3'!C35+'Week 4'!C35</f>
        <v>51</v>
      </c>
      <c r="C33" s="87">
        <f>'Week 1'!D35+'Week 2'!D35+'Week 3'!D35+'Week 4'!D35</f>
        <v>0</v>
      </c>
      <c r="D33" s="87">
        <f>'Week 1'!E35+'Week 2'!E35+'Week 3'!E35+'Week 4'!E35</f>
        <v>49</v>
      </c>
      <c r="E33" s="133"/>
      <c r="F33" s="133"/>
      <c r="G33" s="133"/>
      <c r="H33" s="133"/>
      <c r="I33" s="142"/>
    </row>
    <row r="34" spans="1:10" ht="21">
      <c r="A34" s="113" t="s">
        <v>50</v>
      </c>
      <c r="B34" s="87">
        <f>'Week 1'!C36+'Week 2'!C36+'Week 3'!C36+'Week 4'!C36</f>
        <v>222</v>
      </c>
      <c r="C34" s="87">
        <f>'Week 1'!D36+'Week 2'!D36+'Week 3'!D36+'Week 4'!D36</f>
        <v>0</v>
      </c>
      <c r="D34" s="87">
        <f>'Week 1'!E36+'Week 2'!E36+'Week 3'!E36+'Week 4'!E36</f>
        <v>222</v>
      </c>
      <c r="E34" s="126"/>
      <c r="F34" s="126"/>
      <c r="G34" s="126"/>
      <c r="H34" s="126"/>
      <c r="I34" s="127"/>
    </row>
    <row r="35" spans="1:10" ht="21">
      <c r="A35" s="113" t="s">
        <v>51</v>
      </c>
      <c r="B35" s="87">
        <f>'Week 1'!C37+'Week 2'!C37+'Week 3'!C37+'Week 4'!C37</f>
        <v>108</v>
      </c>
      <c r="C35" s="87">
        <f>'Week 1'!D37+'Week 2'!D37+'Week 3'!D37+'Week 4'!D37</f>
        <v>0</v>
      </c>
      <c r="D35" s="87">
        <f>'Week 1'!E37+'Week 2'!E37+'Week 3'!E37+'Week 4'!E37</f>
        <v>108</v>
      </c>
      <c r="E35" s="126"/>
      <c r="F35" s="126"/>
      <c r="G35" s="126"/>
      <c r="H35" s="126"/>
      <c r="I35" s="127"/>
    </row>
    <row r="36" spans="1:10" ht="21">
      <c r="A36" s="113" t="s">
        <v>52</v>
      </c>
      <c r="B36" s="87">
        <f>'Week 1'!C38+'Week 2'!C38+'Week 3'!C38+'Week 4'!C38</f>
        <v>135</v>
      </c>
      <c r="C36" s="87">
        <f>'Week 1'!D38+'Week 2'!D38+'Week 3'!D38+'Week 4'!D38</f>
        <v>0</v>
      </c>
      <c r="D36" s="87">
        <f>'Week 1'!E38+'Week 2'!E38+'Week 3'!E38+'Week 4'!E38</f>
        <v>135</v>
      </c>
      <c r="E36" s="134"/>
      <c r="F36" s="134"/>
      <c r="G36" s="134"/>
      <c r="H36" s="134"/>
      <c r="I36" s="143"/>
    </row>
    <row r="37" spans="1:10" ht="21" customHeight="1">
      <c r="A37" s="113" t="s">
        <v>119</v>
      </c>
      <c r="B37" s="87">
        <f>'Week 1'!C39+'Week 2'!C39+'Week 3'!C39+'Week 4'!C39</f>
        <v>141</v>
      </c>
      <c r="C37" s="87">
        <f>'Week 1'!D39+'Week 2'!D39+'Week 3'!D39+'Week 4'!D39</f>
        <v>0</v>
      </c>
      <c r="D37" s="135">
        <v>141</v>
      </c>
      <c r="E37" s="495"/>
      <c r="F37" s="496"/>
      <c r="G37" s="496"/>
      <c r="H37" s="496"/>
      <c r="I37" s="496"/>
      <c r="J37" s="497"/>
    </row>
    <row r="38" spans="1:10" ht="21">
      <c r="A38" s="113" t="s">
        <v>54</v>
      </c>
      <c r="B38" s="87">
        <f>'Week 1'!C40+'Week 2'!C40+'Week 3'!C40+'Week 4'!C40</f>
        <v>147</v>
      </c>
      <c r="C38" s="87">
        <f>'Week 1'!D40+'Week 2'!D40+'Week 3'!D40+'Week 4'!D40</f>
        <v>0</v>
      </c>
      <c r="D38" s="87">
        <f>'Week 1'!E40+'Week 2'!E40+'Week 3'!E40+'Week 4'!E40</f>
        <v>147</v>
      </c>
      <c r="E38" s="556"/>
      <c r="F38" s="556"/>
      <c r="G38" s="556"/>
      <c r="H38" s="556"/>
      <c r="I38" s="557"/>
    </row>
    <row r="39" spans="1:10" ht="21">
      <c r="A39" s="114" t="s">
        <v>55</v>
      </c>
      <c r="B39" s="87">
        <f>'Week 1'!C41+'Week 2'!C41+'Week 3'!C41+'Week 4'!C41</f>
        <v>114</v>
      </c>
      <c r="C39" s="87">
        <f>'Week 1'!D41+'Week 2'!D41+'Week 3'!D41+'Week 4'!D41</f>
        <v>0</v>
      </c>
      <c r="D39" s="87">
        <f>'Week 1'!E41+'Week 2'!E41+'Week 3'!E41+'Week 4'!E41</f>
        <v>114</v>
      </c>
      <c r="E39" s="558"/>
      <c r="F39" s="558"/>
      <c r="G39" s="558"/>
      <c r="H39" s="558"/>
      <c r="I39" s="463"/>
    </row>
    <row r="40" spans="1:10" ht="23.4">
      <c r="A40" s="136" t="s">
        <v>120</v>
      </c>
      <c r="B40" s="137">
        <v>1353</v>
      </c>
      <c r="C40" s="137"/>
      <c r="D40" s="137">
        <v>1353</v>
      </c>
      <c r="E40" s="138"/>
      <c r="F40" s="139"/>
      <c r="G40" s="139"/>
      <c r="H40" s="140"/>
      <c r="I40" s="144"/>
    </row>
  </sheetData>
  <mergeCells count="9">
    <mergeCell ref="E37:J37"/>
    <mergeCell ref="E38:I38"/>
    <mergeCell ref="E39:I39"/>
    <mergeCell ref="A1:S3"/>
    <mergeCell ref="P10:S10"/>
    <mergeCell ref="A29:I29"/>
    <mergeCell ref="E30:I30"/>
    <mergeCell ref="E31:I31"/>
    <mergeCell ref="E32:I32"/>
  </mergeCells>
  <pageMargins left="0.196527777777778" right="0.196527777777778" top="0.196527777777778" bottom="0.196527777777778" header="0" footer="0"/>
  <pageSetup paperSize="9" scale="4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3CC33"/>
    <pageSetUpPr fitToPage="1"/>
  </sheetPr>
  <dimension ref="A1:O48"/>
  <sheetViews>
    <sheetView view="pageBreakPreview" zoomScale="70" zoomScaleNormal="40" workbookViewId="0">
      <selection activeCell="O34" sqref="O34"/>
    </sheetView>
  </sheetViews>
  <sheetFormatPr defaultColWidth="9" defaultRowHeight="14.4"/>
  <cols>
    <col min="1" max="1" width="19.109375" customWidth="1"/>
    <col min="2" max="2" width="22.44140625" customWidth="1"/>
    <col min="3" max="3" width="13" customWidth="1"/>
    <col min="4" max="4" width="22" customWidth="1"/>
    <col min="5" max="5" width="20.88671875" customWidth="1"/>
    <col min="6" max="6" width="8.5546875" customWidth="1"/>
    <col min="7" max="7" width="12.44140625" customWidth="1"/>
    <col min="8" max="8" width="15.6640625" customWidth="1"/>
    <col min="9" max="9" width="15.88671875" customWidth="1"/>
    <col min="10" max="10" width="25" customWidth="1"/>
    <col min="11" max="11" width="21.44140625" customWidth="1"/>
    <col min="12" max="12" width="11" customWidth="1"/>
    <col min="13" max="13" width="28.44140625" customWidth="1"/>
    <col min="14" max="14" width="8.5546875" customWidth="1"/>
    <col min="15" max="15" width="11.44140625" customWidth="1"/>
  </cols>
  <sheetData>
    <row r="1" spans="1:15">
      <c r="A1" s="541" t="s">
        <v>121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</row>
    <row r="2" spans="1:15" ht="28.5" customHeight="1">
      <c r="A2" s="541"/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</row>
    <row r="3" spans="1:15">
      <c r="A3" s="541"/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</row>
    <row r="4" spans="1: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5" ht="21">
      <c r="H5" s="107" t="str">
        <f>'Ontime arrival'!J4</f>
        <v>AUG23</v>
      </c>
    </row>
    <row r="10" spans="1:15" ht="18">
      <c r="L10" s="532" t="s">
        <v>110</v>
      </c>
      <c r="M10" s="533"/>
      <c r="N10" s="546"/>
      <c r="O10" s="547"/>
    </row>
    <row r="11" spans="1:15" ht="18">
      <c r="L11" s="6" t="s">
        <v>9</v>
      </c>
      <c r="M11" s="95" t="s">
        <v>10</v>
      </c>
      <c r="N11" s="95" t="s">
        <v>12</v>
      </c>
      <c r="O11" s="103" t="str">
        <f>'SLA OverView'!E7</f>
        <v>AUG23</v>
      </c>
    </row>
    <row r="12" spans="1:15" ht="18">
      <c r="L12" s="34" t="s">
        <v>14</v>
      </c>
      <c r="M12" s="35" t="s">
        <v>15</v>
      </c>
      <c r="N12" s="96">
        <v>0.98</v>
      </c>
      <c r="O12" s="118">
        <f>(B32-C32)/B32</f>
        <v>0.99525504151838673</v>
      </c>
    </row>
    <row r="13" spans="1:15" ht="18">
      <c r="L13" s="42" t="s">
        <v>17</v>
      </c>
      <c r="M13" s="43" t="s">
        <v>18</v>
      </c>
      <c r="N13" s="96">
        <v>0.98</v>
      </c>
      <c r="O13" s="118">
        <f t="shared" ref="O13:O20" si="0">(B33-C33)/B33</f>
        <v>0.98461256640410333</v>
      </c>
    </row>
    <row r="14" spans="1:15" ht="18">
      <c r="L14" s="4" t="s">
        <v>19</v>
      </c>
      <c r="M14" s="43" t="s">
        <v>20</v>
      </c>
      <c r="N14" s="96">
        <v>0.98</v>
      </c>
      <c r="O14" s="118">
        <f t="shared" si="0"/>
        <v>0.99731182795698925</v>
      </c>
    </row>
    <row r="15" spans="1:15" ht="18">
      <c r="L15" s="5" t="s">
        <v>21</v>
      </c>
      <c r="M15" s="49" t="s">
        <v>22</v>
      </c>
      <c r="N15" s="96">
        <v>0.98</v>
      </c>
      <c r="O15" s="118">
        <f t="shared" si="0"/>
        <v>0.99928238249013279</v>
      </c>
    </row>
    <row r="16" spans="1:15" ht="19.5" customHeight="1">
      <c r="L16" s="5" t="s">
        <v>23</v>
      </c>
      <c r="M16" s="49" t="s">
        <v>24</v>
      </c>
      <c r="N16" s="96">
        <v>0.98</v>
      </c>
      <c r="O16" s="118">
        <f t="shared" si="0"/>
        <v>0.99611197511664074</v>
      </c>
    </row>
    <row r="17" spans="1:15" ht="18">
      <c r="L17" s="5" t="s">
        <v>25</v>
      </c>
      <c r="M17" s="49" t="s">
        <v>26</v>
      </c>
      <c r="N17" s="96">
        <v>0.98</v>
      </c>
      <c r="O17" s="118">
        <f t="shared" si="0"/>
        <v>0.99912873012415593</v>
      </c>
    </row>
    <row r="18" spans="1:15" ht="18">
      <c r="L18" s="4" t="s">
        <v>27</v>
      </c>
      <c r="M18" s="43" t="s">
        <v>28</v>
      </c>
      <c r="N18" s="96">
        <v>0.98</v>
      </c>
      <c r="O18" s="118">
        <f t="shared" si="0"/>
        <v>0.99863247863247862</v>
      </c>
    </row>
    <row r="19" spans="1:15" ht="18">
      <c r="L19" s="42" t="s">
        <v>29</v>
      </c>
      <c r="M19" s="43" t="s">
        <v>30</v>
      </c>
      <c r="N19" s="96">
        <v>0.98</v>
      </c>
      <c r="O19" s="118">
        <f t="shared" si="0"/>
        <v>0.98623372736794856</v>
      </c>
    </row>
    <row r="20" spans="1:15" ht="18">
      <c r="L20" s="97" t="s">
        <v>31</v>
      </c>
      <c r="M20" s="98" t="s">
        <v>32</v>
      </c>
      <c r="N20" s="96">
        <v>0.98</v>
      </c>
      <c r="O20" s="118">
        <f t="shared" si="0"/>
        <v>0.99431818181818177</v>
      </c>
    </row>
    <row r="21" spans="1:15" ht="18">
      <c r="L21" s="537" t="s">
        <v>109</v>
      </c>
      <c r="M21" s="562"/>
      <c r="N21" s="96">
        <v>0.98</v>
      </c>
      <c r="O21" s="119">
        <f>AVERAGE(O12:O20)</f>
        <v>0.99454299015877978</v>
      </c>
    </row>
    <row r="22" spans="1:15" ht="15" customHeight="1"/>
    <row r="23" spans="1:15" ht="15" customHeight="1"/>
    <row r="24" spans="1:15" ht="15" customHeight="1"/>
    <row r="25" spans="1:15" ht="15" customHeight="1"/>
    <row r="26" spans="1:15" ht="15" customHeight="1"/>
    <row r="27" spans="1:15" ht="15" customHeight="1"/>
    <row r="28" spans="1:15" ht="15" customHeight="1"/>
    <row r="29" spans="1:15" ht="15" customHeight="1"/>
    <row r="30" spans="1:15" ht="25.8">
      <c r="A30" s="481" t="s">
        <v>70</v>
      </c>
      <c r="B30" s="482"/>
      <c r="C30" s="482"/>
      <c r="D30" s="482"/>
      <c r="E30" s="482"/>
      <c r="F30" s="482"/>
      <c r="G30" s="482"/>
      <c r="H30" s="482"/>
      <c r="I30" s="482"/>
      <c r="J30" s="482"/>
      <c r="K30" s="482"/>
      <c r="L30" s="482"/>
      <c r="M30" s="482"/>
      <c r="N30" s="482"/>
      <c r="O30" s="484"/>
    </row>
    <row r="31" spans="1:15" ht="42">
      <c r="A31" s="108" t="s">
        <v>34</v>
      </c>
      <c r="B31" s="109" t="s">
        <v>71</v>
      </c>
      <c r="C31" s="110" t="s">
        <v>72</v>
      </c>
      <c r="D31" s="110" t="s">
        <v>73</v>
      </c>
      <c r="E31" s="110" t="s">
        <v>122</v>
      </c>
      <c r="F31" s="110" t="s">
        <v>75</v>
      </c>
      <c r="G31" s="110" t="s">
        <v>76</v>
      </c>
      <c r="H31" s="110" t="s">
        <v>41</v>
      </c>
      <c r="I31" s="110" t="s">
        <v>77</v>
      </c>
      <c r="J31" s="110" t="s">
        <v>123</v>
      </c>
      <c r="K31" s="120" t="s">
        <v>124</v>
      </c>
      <c r="L31" s="471" t="s">
        <v>46</v>
      </c>
      <c r="M31" s="471"/>
      <c r="N31" s="471"/>
      <c r="O31" s="472"/>
    </row>
    <row r="32" spans="1:15" ht="21">
      <c r="A32" s="111" t="s">
        <v>47</v>
      </c>
      <c r="B32" s="87">
        <f>+'Week 1'!C46+'Week 2'!C46+'Week 3'!C46+'Week 4'!C46</f>
        <v>4215</v>
      </c>
      <c r="C32" s="87">
        <f>+'Week 1'!D46+'Week 2'!D46+'Week 3'!D46+'Week 4'!D46</f>
        <v>20</v>
      </c>
      <c r="D32" s="87">
        <f>+'Week 1'!E46+'Week 2'!E46+'Week 3'!E46+'Week 4'!E46</f>
        <v>0</v>
      </c>
      <c r="E32" s="87">
        <f>+'Week 1'!F46+'Week 2'!F46+'Week 3'!F46+'Week 4'!F46</f>
        <v>0</v>
      </c>
      <c r="F32" s="87">
        <f>+'Week 1'!G46+'Week 2'!G46+'Week 3'!G46+'Week 4'!G46</f>
        <v>0</v>
      </c>
      <c r="G32" s="87">
        <f>+'Week 1'!H46+'Week 2'!H46+'Week 3'!H46+'Week 4'!H46</f>
        <v>0</v>
      </c>
      <c r="H32" s="87">
        <f>+'Week 1'!I46+'Week 2'!I46+'Week 3'!I46+'Week 4'!I46</f>
        <v>0</v>
      </c>
      <c r="I32" s="87">
        <f>+'Week 1'!J46+'Week 2'!J46+'Week 3'!J46+'Week 4'!J46</f>
        <v>3</v>
      </c>
      <c r="J32" s="87">
        <f>+'Week 1'!K46+'Week 2'!K46+'Week 3'!K46+'Week 4'!K46</f>
        <v>1</v>
      </c>
      <c r="K32" s="87">
        <f>+'Week 1'!L46+'Week 2'!L46+'Week 3'!L46+'Week 4'!L46</f>
        <v>16</v>
      </c>
      <c r="L32" s="121"/>
      <c r="M32" s="121"/>
      <c r="N32" s="121"/>
      <c r="O32" s="122"/>
    </row>
    <row r="33" spans="1:15" ht="21">
      <c r="A33" s="112" t="s">
        <v>48</v>
      </c>
      <c r="B33" s="87">
        <f>+'Week 1'!C47+'Week 2'!C47+'Week 3'!C47+'Week 4'!C47</f>
        <v>5459</v>
      </c>
      <c r="C33" s="87">
        <f>+'Week 1'!D47+'Week 2'!D47+'Week 3'!D47+'Week 4'!D47</f>
        <v>84</v>
      </c>
      <c r="D33" s="87">
        <f>+'Week 1'!E47+'Week 2'!E47+'Week 3'!E47+'Week 4'!E47</f>
        <v>0</v>
      </c>
      <c r="E33" s="87">
        <f>+'Week 1'!F47+'Week 2'!F47+'Week 3'!F47+'Week 4'!F47</f>
        <v>45</v>
      </c>
      <c r="F33" s="87">
        <f>+'Week 1'!G47+'Week 2'!G47+'Week 3'!G47+'Week 4'!G47</f>
        <v>0</v>
      </c>
      <c r="G33" s="87">
        <f>+'Week 1'!H47+'Week 2'!H47+'Week 3'!H47+'Week 4'!H47</f>
        <v>0</v>
      </c>
      <c r="H33" s="87">
        <f>+'Week 1'!I47+'Week 2'!I47+'Week 3'!I47+'Week 4'!I47</f>
        <v>4</v>
      </c>
      <c r="I33" s="87">
        <f>+'Week 1'!J47+'Week 2'!J47+'Week 3'!J47+'Week 4'!J47</f>
        <v>0</v>
      </c>
      <c r="J33" s="87">
        <f>+'Week 1'!K47+'Week 2'!K47+'Week 3'!K47+'Week 4'!K47</f>
        <v>1</v>
      </c>
      <c r="K33" s="87">
        <f>+'Week 1'!L47+'Week 2'!L47+'Week 3'!L47+'Week 4'!L47</f>
        <v>36</v>
      </c>
      <c r="L33" s="123"/>
      <c r="M33" s="123"/>
      <c r="N33" s="123"/>
      <c r="O33" s="124"/>
    </row>
    <row r="34" spans="1:15" ht="21">
      <c r="A34" s="112" t="s">
        <v>49</v>
      </c>
      <c r="B34" s="87">
        <f>+'Week 1'!C48+'Week 2'!C48+'Week 3'!C48+'Week 4'!C48</f>
        <v>744</v>
      </c>
      <c r="C34" s="87">
        <f>+'Week 1'!D48+'Week 2'!D48+'Week 3'!D48+'Week 4'!D48</f>
        <v>2</v>
      </c>
      <c r="D34" s="87">
        <f>+'Week 1'!E48+'Week 2'!E48+'Week 3'!E48+'Week 4'!E48</f>
        <v>0</v>
      </c>
      <c r="E34" s="87">
        <f>+'Week 1'!F48+'Week 2'!F48+'Week 3'!F48+'Week 4'!F48</f>
        <v>1</v>
      </c>
      <c r="F34" s="87">
        <f>+'Week 1'!G48+'Week 2'!G48+'Week 3'!G48+'Week 4'!G48</f>
        <v>0</v>
      </c>
      <c r="G34" s="87">
        <f>+'Week 1'!H48+'Week 2'!H48+'Week 3'!H48+'Week 4'!H48</f>
        <v>0</v>
      </c>
      <c r="H34" s="87">
        <f>+'Week 1'!I48+'Week 2'!I48+'Week 3'!I48+'Week 4'!I48</f>
        <v>1</v>
      </c>
      <c r="I34" s="87">
        <f>+'Week 1'!J48+'Week 2'!J48+'Week 3'!J48+'Week 4'!J48</f>
        <v>0</v>
      </c>
      <c r="J34" s="87">
        <f>+'Week 1'!K48+'Week 2'!K48+'Week 3'!K48+'Week 4'!K48</f>
        <v>1</v>
      </c>
      <c r="K34" s="87">
        <f>+'Week 1'!L48+'Week 2'!L48+'Week 3'!L48+'Week 4'!L48</f>
        <v>0</v>
      </c>
      <c r="L34" s="123"/>
      <c r="M34" s="123"/>
      <c r="N34" s="123"/>
      <c r="O34" s="124"/>
    </row>
    <row r="35" spans="1:15" ht="21">
      <c r="A35" s="113" t="s">
        <v>50</v>
      </c>
      <c r="B35" s="87">
        <f>+'Week 1'!C49+'Week 2'!C49+'Week 3'!C49+'Week 4'!C49</f>
        <v>8361</v>
      </c>
      <c r="C35" s="87">
        <f>+'Week 1'!D49+'Week 2'!D49+'Week 3'!D49+'Week 4'!D49</f>
        <v>6</v>
      </c>
      <c r="D35" s="87">
        <f>+'Week 1'!E49+'Week 2'!E49+'Week 3'!E49+'Week 4'!E49</f>
        <v>0</v>
      </c>
      <c r="E35" s="87">
        <f>+'Week 1'!F49+'Week 2'!F49+'Week 3'!F49+'Week 4'!F49</f>
        <v>0</v>
      </c>
      <c r="F35" s="87">
        <f>+'Week 1'!G49+'Week 2'!G49+'Week 3'!G49+'Week 4'!G49</f>
        <v>0</v>
      </c>
      <c r="G35" s="87">
        <f>+'Week 1'!H49+'Week 2'!H49+'Week 3'!H49+'Week 4'!H49</f>
        <v>2</v>
      </c>
      <c r="H35" s="87">
        <f>+'Week 1'!I49+'Week 2'!I49+'Week 3'!I49+'Week 4'!I49</f>
        <v>0</v>
      </c>
      <c r="I35" s="87">
        <f>+'Week 1'!J49+'Week 2'!J49+'Week 3'!J49+'Week 4'!J49</f>
        <v>3</v>
      </c>
      <c r="J35" s="87">
        <f>+'Week 1'!K49+'Week 2'!K49+'Week 3'!K49+'Week 4'!K49</f>
        <v>1</v>
      </c>
      <c r="K35" s="87">
        <f>+'Week 1'!L49+'Week 2'!L49+'Week 3'!L49+'Week 4'!L49</f>
        <v>0</v>
      </c>
      <c r="L35" s="123"/>
      <c r="M35" s="123"/>
      <c r="N35" s="123"/>
      <c r="O35" s="124"/>
    </row>
    <row r="36" spans="1:15" ht="21">
      <c r="A36" s="113" t="s">
        <v>51</v>
      </c>
      <c r="B36" s="87">
        <f>+'Week 1'!C50+'Week 2'!C50+'Week 3'!C50+'Week 4'!C50</f>
        <v>3858</v>
      </c>
      <c r="C36" s="87">
        <f>+'Week 1'!D50+'Week 2'!D50+'Week 3'!D50+'Week 4'!D50</f>
        <v>15</v>
      </c>
      <c r="D36" s="87">
        <f>+'Week 1'!E50+'Week 2'!E50+'Week 3'!E50+'Week 4'!E50</f>
        <v>0</v>
      </c>
      <c r="E36" s="87">
        <f>+'Week 1'!F50+'Week 2'!F50+'Week 3'!F50+'Week 4'!F50</f>
        <v>1</v>
      </c>
      <c r="F36" s="87">
        <f>+'Week 1'!G50+'Week 2'!G50+'Week 3'!G50+'Week 4'!G50</f>
        <v>0</v>
      </c>
      <c r="G36" s="87">
        <f>+'Week 1'!H50+'Week 2'!H50+'Week 3'!H50+'Week 4'!H50</f>
        <v>9</v>
      </c>
      <c r="H36" s="87">
        <f>+'Week 1'!I50+'Week 2'!I50+'Week 3'!I50+'Week 4'!I50</f>
        <v>0</v>
      </c>
      <c r="I36" s="87">
        <f>+'Week 1'!J50+'Week 2'!J50+'Week 3'!J50+'Week 4'!J50</f>
        <v>4</v>
      </c>
      <c r="J36" s="87">
        <f>+'Week 1'!K50+'Week 2'!K50+'Week 3'!K50+'Week 4'!K50</f>
        <v>1</v>
      </c>
      <c r="K36" s="87">
        <f>+'Week 1'!L50+'Week 2'!L50+'Week 3'!L50+'Week 4'!L50</f>
        <v>0</v>
      </c>
      <c r="L36" s="123"/>
      <c r="M36" s="123"/>
      <c r="N36" s="123"/>
      <c r="O36" s="124"/>
    </row>
    <row r="37" spans="1:15" ht="21">
      <c r="A37" s="113" t="s">
        <v>52</v>
      </c>
      <c r="B37" s="87">
        <f>+'Week 1'!C51+'Week 2'!C51+'Week 3'!C51+'Week 4'!C51</f>
        <v>4591</v>
      </c>
      <c r="C37" s="87">
        <f>+'Week 1'!D51+'Week 2'!D51+'Week 3'!D51+'Week 4'!D51</f>
        <v>4</v>
      </c>
      <c r="D37" s="87">
        <f>+'Week 1'!E51+'Week 2'!E51+'Week 3'!E51+'Week 4'!E51</f>
        <v>1</v>
      </c>
      <c r="E37" s="87">
        <f>+'Week 1'!F51+'Week 2'!F51+'Week 3'!F51+'Week 4'!F51</f>
        <v>0</v>
      </c>
      <c r="F37" s="87">
        <f>+'Week 1'!G51+'Week 2'!G51+'Week 3'!G51+'Week 4'!G51</f>
        <v>0</v>
      </c>
      <c r="G37" s="87">
        <f>+'Week 1'!H51+'Week 2'!H51+'Week 3'!H51+'Week 4'!H51</f>
        <v>1</v>
      </c>
      <c r="H37" s="87">
        <f>+'Week 1'!I51+'Week 2'!I51+'Week 3'!I51+'Week 4'!I51</f>
        <v>0</v>
      </c>
      <c r="I37" s="87">
        <f>+'Week 1'!J51+'Week 2'!J51+'Week 3'!J51+'Week 4'!J51</f>
        <v>2</v>
      </c>
      <c r="J37" s="87">
        <f>+'Week 1'!K51+'Week 2'!K51+'Week 3'!K51+'Week 4'!K51</f>
        <v>0</v>
      </c>
      <c r="K37" s="87">
        <f>+'Week 1'!L51+'Week 2'!L51+'Week 3'!L51+'Week 4'!L51</f>
        <v>0</v>
      </c>
      <c r="L37" s="123"/>
      <c r="M37" s="123"/>
      <c r="N37" s="123"/>
      <c r="O37" s="124"/>
    </row>
    <row r="38" spans="1:15" ht="21">
      <c r="A38" s="113" t="s">
        <v>53</v>
      </c>
      <c r="B38" s="87">
        <f>+'Week 1'!C52+'Week 2'!C52+'Week 3'!C52+'Week 4'!C52</f>
        <v>5850</v>
      </c>
      <c r="C38" s="87">
        <f>+'Week 1'!D52+'Week 2'!D52+'Week 3'!D52+'Week 4'!D52</f>
        <v>8</v>
      </c>
      <c r="D38" s="87">
        <f>+'Week 1'!E52+'Week 2'!E52+'Week 3'!E52+'Week 4'!E52</f>
        <v>0</v>
      </c>
      <c r="E38" s="87">
        <f>+'Week 1'!F52+'Week 2'!F52+'Week 3'!F52+'Week 4'!F52</f>
        <v>0</v>
      </c>
      <c r="F38" s="87">
        <f>+'Week 1'!G52+'Week 2'!G52+'Week 3'!G52+'Week 4'!G52</f>
        <v>0</v>
      </c>
      <c r="G38" s="87">
        <f>+'Week 1'!H52+'Week 2'!H52+'Week 3'!H52+'Week 4'!H52</f>
        <v>3</v>
      </c>
      <c r="H38" s="87">
        <f>+'Week 1'!I52+'Week 2'!I52+'Week 3'!I52+'Week 4'!I52</f>
        <v>1</v>
      </c>
      <c r="I38" s="87">
        <f>+'Week 1'!J52+'Week 2'!J52+'Week 3'!J52+'Week 4'!J52</f>
        <v>3</v>
      </c>
      <c r="J38" s="87">
        <f>+'Week 1'!K52+'Week 2'!K52+'Week 3'!K52+'Week 4'!K52</f>
        <v>0</v>
      </c>
      <c r="K38" s="87">
        <f>+'Week 1'!L52+'Week 2'!L52+'Week 3'!L52+'Week 4'!L52</f>
        <v>1</v>
      </c>
      <c r="L38" s="123"/>
      <c r="M38" s="123"/>
      <c r="N38" s="123"/>
      <c r="O38" s="124"/>
    </row>
    <row r="39" spans="1:15" ht="21">
      <c r="A39" s="113" t="s">
        <v>54</v>
      </c>
      <c r="B39" s="87">
        <f>+'Week 1'!C53+'Week 2'!C53+'Week 3'!C53+'Week 4'!C53</f>
        <v>6683</v>
      </c>
      <c r="C39" s="87">
        <f>+'Week 1'!D53+'Week 2'!D53+'Week 3'!D53+'Week 4'!D53</f>
        <v>92</v>
      </c>
      <c r="D39" s="87">
        <f>+'Week 1'!E53+'Week 2'!E53+'Week 3'!E53+'Week 4'!E53</f>
        <v>0</v>
      </c>
      <c r="E39" s="87">
        <f>+'Week 1'!F53+'Week 2'!F53+'Week 3'!F53+'Week 4'!F53</f>
        <v>39</v>
      </c>
      <c r="F39" s="87">
        <f>+'Week 1'!G53+'Week 2'!G53+'Week 3'!G53+'Week 4'!G53</f>
        <v>0</v>
      </c>
      <c r="G39" s="87">
        <f>+'Week 1'!H53+'Week 2'!H53+'Week 3'!H53+'Week 4'!H53</f>
        <v>1</v>
      </c>
      <c r="H39" s="87">
        <f>+'Week 1'!I53+'Week 2'!I53+'Week 3'!I53+'Week 4'!I53</f>
        <v>0</v>
      </c>
      <c r="I39" s="87">
        <f>+'Week 1'!J53+'Week 2'!J53+'Week 3'!J53+'Week 4'!J53</f>
        <v>3</v>
      </c>
      <c r="J39" s="87">
        <f>+'Week 1'!K53+'Week 2'!K53+'Week 3'!K53+'Week 4'!K53</f>
        <v>2</v>
      </c>
      <c r="K39" s="87">
        <f>+'Week 1'!L53+'Week 2'!L53+'Week 3'!L53+'Week 4'!L53</f>
        <v>47</v>
      </c>
      <c r="L39" s="449"/>
      <c r="M39" s="450"/>
      <c r="N39" s="450"/>
      <c r="O39" s="451"/>
    </row>
    <row r="40" spans="1:15" ht="21">
      <c r="A40" s="114" t="s">
        <v>55</v>
      </c>
      <c r="B40" s="87">
        <f>+'Week 1'!C54+'Week 2'!C54+'Week 3'!C54+'Week 4'!C54</f>
        <v>1936</v>
      </c>
      <c r="C40" s="87">
        <f>+'Week 1'!D54+'Week 2'!D54+'Week 3'!D54+'Week 4'!D54</f>
        <v>11</v>
      </c>
      <c r="D40" s="87">
        <f>+'Week 1'!E54+'Week 2'!E54+'Week 3'!E54+'Week 4'!E54</f>
        <v>0</v>
      </c>
      <c r="E40" s="87">
        <f>+'Week 1'!F54+'Week 2'!F54+'Week 3'!F54+'Week 4'!F54</f>
        <v>11</v>
      </c>
      <c r="F40" s="87">
        <f>+'Week 1'!G54+'Week 2'!G54+'Week 3'!G54+'Week 4'!G54</f>
        <v>0</v>
      </c>
      <c r="G40" s="87">
        <f>+'Week 1'!H54+'Week 2'!H54+'Week 3'!H54+'Week 4'!H54</f>
        <v>0</v>
      </c>
      <c r="H40" s="87">
        <f>+'Week 1'!I54+'Week 2'!I54+'Week 3'!I54+'Week 4'!I54</f>
        <v>0</v>
      </c>
      <c r="I40" s="87">
        <f>+'Week 1'!J54+'Week 2'!J54+'Week 3'!J54+'Week 4'!J54</f>
        <v>0</v>
      </c>
      <c r="J40" s="87">
        <f>+'Week 1'!K54+'Week 2'!K54+'Week 3'!K54+'Week 4'!K54</f>
        <v>0</v>
      </c>
      <c r="K40" s="87">
        <f>+'Week 1'!L54+'Week 2'!L54+'Week 3'!L54+'Week 4'!L54</f>
        <v>0</v>
      </c>
      <c r="L40" s="128"/>
      <c r="M40" s="128"/>
      <c r="N40" s="128"/>
      <c r="O40" s="129"/>
    </row>
    <row r="41" spans="1:15" ht="22.5" customHeight="1">
      <c r="A41" s="115" t="s">
        <v>120</v>
      </c>
      <c r="B41" s="116">
        <v>45212</v>
      </c>
      <c r="C41" s="116">
        <v>733</v>
      </c>
      <c r="D41" s="116">
        <v>15</v>
      </c>
      <c r="E41" s="116">
        <v>214</v>
      </c>
      <c r="F41" s="116"/>
      <c r="G41" s="116"/>
      <c r="H41" s="116">
        <v>155</v>
      </c>
      <c r="I41" s="116">
        <v>7</v>
      </c>
      <c r="J41" s="116">
        <v>340</v>
      </c>
      <c r="K41" s="130">
        <v>275</v>
      </c>
      <c r="L41" s="84"/>
      <c r="M41" s="84"/>
      <c r="N41" s="84"/>
      <c r="O41" s="84"/>
    </row>
    <row r="43" spans="1:15">
      <c r="A43" s="1"/>
    </row>
    <row r="44" spans="1:15">
      <c r="B44" s="7"/>
    </row>
    <row r="45" spans="1:15">
      <c r="B45" s="7"/>
    </row>
    <row r="46" spans="1:15">
      <c r="B46" s="117"/>
    </row>
    <row r="47" spans="1:15">
      <c r="B47" s="7"/>
    </row>
    <row r="48" spans="1:15">
      <c r="B48" s="7"/>
    </row>
  </sheetData>
  <mergeCells count="6">
    <mergeCell ref="L39:O39"/>
    <mergeCell ref="A1:O3"/>
    <mergeCell ref="L10:O10"/>
    <mergeCell ref="L21:M21"/>
    <mergeCell ref="A30:O30"/>
    <mergeCell ref="L31:O31"/>
  </mergeCells>
  <pageMargins left="0.196527777777778" right="0.196527777777778" top="0.196527777777778" bottom="0.196527777777778" header="0" footer="0"/>
  <pageSetup paperSize="9"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ACB3FD12853245B43B60D19F85829D" ma:contentTypeVersion="5" ma:contentTypeDescription="Create a new document." ma:contentTypeScope="" ma:versionID="f498f49ebd0ce1663b10f1109fdb96cd">
  <xsd:schema xmlns:xsd="http://www.w3.org/2001/XMLSchema" xmlns:xs="http://www.w3.org/2001/XMLSchema" xmlns:p="http://schemas.microsoft.com/office/2006/metadata/properties" xmlns:ns3="6242edea-0f5d-4173-a689-cc9c066e6673" targetNamespace="http://schemas.microsoft.com/office/2006/metadata/properties" ma:root="true" ma:fieldsID="758813428c4c25cb5145f745b781a7d7" ns3:_="">
    <xsd:import namespace="6242edea-0f5d-4173-a689-cc9c066e66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2edea-0f5d-4173-a689-cc9c066e6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9AA83E-366A-478E-B65E-7A9D20398268}">
  <ds:schemaRefs/>
</ds:datastoreItem>
</file>

<file path=customXml/itemProps2.xml><?xml version="1.0" encoding="utf-8"?>
<ds:datastoreItem xmlns:ds="http://schemas.openxmlformats.org/officeDocument/2006/customXml" ds:itemID="{3DF2CF72-6F25-416B-A10C-6C569BA8668B}">
  <ds:schemaRefs/>
</ds:datastoreItem>
</file>

<file path=customXml/itemProps3.xml><?xml version="1.0" encoding="utf-8"?>
<ds:datastoreItem xmlns:ds="http://schemas.openxmlformats.org/officeDocument/2006/customXml" ds:itemID="{37F8B5D2-9D5C-42B3-96DC-8877B7DD698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Week 1</vt:lpstr>
      <vt:lpstr>Week 2</vt:lpstr>
      <vt:lpstr>Week 3</vt:lpstr>
      <vt:lpstr>Week 4</vt:lpstr>
      <vt:lpstr>Week 5</vt:lpstr>
      <vt:lpstr>SLA OverView</vt:lpstr>
      <vt:lpstr>Ontime departure</vt:lpstr>
      <vt:lpstr>Ontime arrival</vt:lpstr>
      <vt:lpstr>Clean floor</vt:lpstr>
      <vt:lpstr>PODS</vt:lpstr>
      <vt:lpstr>Claims</vt:lpstr>
      <vt:lpstr>Truck Fill Rates</vt:lpstr>
      <vt:lpstr>'Clean floor'!Print_Area</vt:lpstr>
      <vt:lpstr>'Ontime arrival'!Print_Area</vt:lpstr>
      <vt:lpstr>'Ontime departure'!Print_Area</vt:lpstr>
      <vt:lpstr>PODS!Print_Area</vt:lpstr>
      <vt:lpstr>'SLA OverView'!Print_Area</vt:lpstr>
      <vt:lpstr>'Week 1'!Print_Area</vt:lpstr>
      <vt:lpstr>'Week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Kruger</dc:creator>
  <cp:lastModifiedBy>Nouf Al Rammah</cp:lastModifiedBy>
  <cp:lastPrinted>2022-02-03T12:09:00Z</cp:lastPrinted>
  <dcterms:created xsi:type="dcterms:W3CDTF">2012-07-02T07:55:00Z</dcterms:created>
  <dcterms:modified xsi:type="dcterms:W3CDTF">2023-11-07T07:32:13Z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1033-12.2.0.13215</vt:lpwstr>
  </property>
  <property fmtid="{D5CDD505-2E9C-101B-9397-08002B2CF9AE}" pid="3" name="WorkbookGuid">
    <vt:lpwstr>6c854a26-c196-4e2e-8a58-bd7a3ee72bdc</vt:lpwstr>
  </property>
  <property fmtid="{D5CDD505-2E9C-101B-9397-08002B2CF9AE}" pid="4" name="ContentTypeId">
    <vt:lpwstr>0x01010055ACB3FD12853245B43B60D19F85829D</vt:lpwstr>
  </property>
  <property fmtid="{D5CDD505-2E9C-101B-9397-08002B2CF9AE}" pid="5" name="ICV">
    <vt:lpwstr>E0E18E9DDD5B487EAD1511479DFA67D3_13</vt:lpwstr>
  </property>
</Properties>
</file>